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showInkAnnotation="0" codeName="ThisWorkbook"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7D29B56E-8E2A-4DB8-9A71-6CE6689F86E1}" xr6:coauthVersionLast="36" xr6:coauthVersionMax="47" xr10:uidLastSave="{00000000-0000-0000-0000-000000000000}"/>
  <bookViews>
    <workbookView xWindow="-120" yWindow="-120" windowWidth="20736" windowHeight="11160" tabRatio="777" firstSheet="3" activeTab="8"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definedNames>
    <definedName name="_xlnm.Print_Area" localSheetId="8">'Resumen General'!$B$1:$G$45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sharedStrings.xml><?xml version="1.0" encoding="utf-8"?>
<sst xmlns="http://schemas.openxmlformats.org/spreadsheetml/2006/main" count="751" uniqueCount="647">
  <si>
    <t>JEFE FINANCIERO</t>
  </si>
  <si>
    <t>JEFE JURÍDICO</t>
  </si>
  <si>
    <t>ENLACE DE PAGOS</t>
  </si>
  <si>
    <t>JEFE CONTROL INTERNO</t>
  </si>
  <si>
    <t>SECRETARIO TÉCNICO</t>
  </si>
  <si>
    <t>ADMINISTRADOR DE LA ENTIDAD</t>
  </si>
  <si>
    <t>FECHA CREACIÓN  EN EKOGUI</t>
  </si>
  <si>
    <t>NOMBRE</t>
  </si>
  <si>
    <t>Pagos</t>
  </si>
  <si>
    <t>Uso del sistema</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</si>
  <si>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</si>
  <si>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</si>
  <si>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</si>
  <si>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</si>
  <si>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</si>
  <si>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</si>
  <si>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</si>
  <si>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</si>
  <si>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</si>
  <si>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</si>
  <si>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</si>
  <si>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</si>
  <si>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</si>
  <si>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</si>
  <si>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</si>
  <si>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</si>
  <si>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</si>
  <si>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</si>
  <si>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</si>
  <si>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</si>
  <si>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</si>
  <si>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</si>
  <si>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</si>
  <si>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</si>
  <si>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</si>
  <si>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</si>
  <si>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</si>
  <si>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</si>
  <si>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</si>
  <si>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</si>
  <si>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</si>
  <si>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</si>
  <si>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</si>
  <si>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</si>
  <si>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</si>
  <si>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</si>
  <si>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</si>
  <si>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</si>
  <si>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</si>
  <si>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</si>
  <si>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</si>
  <si>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</si>
  <si>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</si>
  <si>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</si>
  <si>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</si>
  <si>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</si>
  <si>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</si>
  <si>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</si>
  <si>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</si>
  <si>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</si>
  <si>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</si>
  <si>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</si>
  <si>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</si>
  <si>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</si>
  <si>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</si>
  <si>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</si>
  <si>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</si>
  <si>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</si>
  <si>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</si>
  <si>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</si>
  <si>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</si>
  <si>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ACTUALIZADO</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</si>
  <si>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</si>
  <si>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</si>
  <si>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</si>
  <si>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</si>
  <si>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</si>
  <si>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</si>
  <si>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</si>
  <si>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</si>
  <si>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</si>
  <si>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</si>
  <si>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</si>
  <si>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</si>
  <si>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</si>
  <si>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</si>
  <si>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</si>
  <si>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</si>
  <si>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</si>
  <si>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</si>
  <si>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</si>
  <si>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</si>
  <si>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</si>
  <si>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</si>
  <si>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</si>
  <si>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</si>
  <si>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</si>
  <si>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</si>
  <si>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</si>
  <si>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</si>
  <si>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</si>
  <si>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</si>
  <si>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</si>
  <si>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</si>
  <si>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</si>
  <si>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</si>
  <si>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</si>
  <si>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</si>
  <si>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</si>
  <si>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</si>
  <si>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</si>
  <si>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</si>
  <si>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</si>
  <si>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</si>
  <si>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</si>
  <si>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</si>
  <si>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</si>
  <si>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</si>
  <si>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</si>
  <si>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</si>
  <si>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</si>
  <si>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</si>
  <si>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</si>
  <si>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</si>
  <si>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</si>
  <si>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</si>
  <si>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</si>
  <si>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</si>
  <si>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</si>
  <si>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</si>
  <si>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</si>
  <si>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</si>
  <si>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</si>
  <si>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</si>
  <si>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</si>
  <si>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</si>
  <si>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</si>
  <si>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</si>
  <si>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</si>
  <si>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</si>
  <si>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</si>
  <si>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</si>
  <si>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</si>
  <si>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</si>
  <si>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</si>
  <si>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</si>
  <si>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</si>
  <si>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</si>
  <si>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</si>
  <si>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</si>
  <si>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</si>
  <si>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Fecha de diligenciamiento de plantilla/Descarga</t>
  </si>
  <si>
    <t>Su Entidad Gestiona pagos en SIIF-MinHacienda</t>
  </si>
  <si>
    <t>Tienen información estudios</t>
  </si>
  <si>
    <t xml:space="preserve"> # CON PROVISIÓN IGUAL A CERO</t>
  </si>
  <si>
    <t>OTRA ORDEN TERRITORIAL</t>
  </si>
  <si>
    <t>Genera Acciones de Mejoramiento</t>
  </si>
  <si>
    <t>AM_OBS1</t>
  </si>
  <si>
    <t>AM_OBS2</t>
  </si>
  <si>
    <t>AM_OBS3</t>
  </si>
  <si>
    <t>AM_OBS4</t>
  </si>
  <si>
    <t>AM_OBS5</t>
  </si>
  <si>
    <t>AM_OBS6</t>
  </si>
  <si>
    <t>Observaciones Globales</t>
  </si>
  <si>
    <t>OG_OBS7</t>
  </si>
  <si>
    <t>Genera Plan de Mejoramiento</t>
  </si>
  <si>
    <t>REGISTRO DURANTE SEGUNDO SEMESTRE DE 2023</t>
  </si>
  <si>
    <t>Respuesta</t>
  </si>
  <si>
    <t>Gestion</t>
  </si>
  <si>
    <t>SESIONES CC</t>
  </si>
  <si>
    <t>FICHAS_CC</t>
  </si>
  <si>
    <t>OBS8</t>
  </si>
  <si>
    <t>AM_OBS8</t>
  </si>
  <si>
    <t>Comites de Conciliación</t>
  </si>
  <si>
    <t>COMITES DE CONCILIACION</t>
  </si>
  <si>
    <t>Gestión de Fichas</t>
  </si>
  <si>
    <t>Gestión de sesiones</t>
  </si>
  <si>
    <t>Posteriores al 01-01-2020 (Ekogui 2.0 Producción)</t>
  </si>
  <si>
    <t>Entre 21-03-2019 y 31-12-2019 (EK 2.0 Estabilización)</t>
  </si>
  <si>
    <t>USUARIOS ACTIVOS 30 DE JUNIO DE 2024</t>
  </si>
  <si>
    <t>Plantilla de certificado de Control Interno eKOGUI I semestre 2024</t>
  </si>
  <si>
    <t>Abogados al 30 de junio de 2024</t>
  </si>
  <si>
    <t>ABOGADOS ACTIVOS AL 30-06-2024</t>
  </si>
  <si>
    <t>RETIRADOS EN LA ENTIDAD PRIMER SEMESTRE 2024 SEGÚN JURIDICA</t>
  </si>
  <si>
    <t>INACTIVADOS EN EKOGUI PRIMER SEMESTRE 2024</t>
  </si>
  <si>
    <t>PROCESOS ACTIVOS AL 30 DE JUNIO DE 2024</t>
  </si>
  <si>
    <t>PROCESOS TERMINADOS 30 DE JUNIO DE 2024</t>
  </si>
  <si>
    <t>PROCESOS TERMINADOS EN 1DO SEMESTRE 2024 SEGÚN JURIDICA</t>
  </si>
  <si>
    <t>PROCESOS TERMINADOS EN EKOGUI AL 30 DE JUNIO 2024</t>
  </si>
  <si>
    <r>
      <t xml:space="preserve">(3)En el reporte de </t>
    </r>
    <r>
      <rPr>
        <b/>
        <i/>
        <sz val="9"/>
        <color theme="1"/>
        <rFont val="Calibri"/>
        <family val="2"/>
        <scheme val="minor"/>
      </rPr>
      <t>Activos</t>
    </r>
    <r>
      <rPr>
        <i/>
        <sz val="9"/>
        <color theme="1"/>
        <rFont val="Calibri"/>
        <family val="2"/>
        <scheme val="minor"/>
      </rPr>
      <t xml:space="preserve"> al 30 de junio 2024 verifique la columna</t>
    </r>
    <r>
      <rPr>
        <b/>
        <i/>
        <sz val="9"/>
        <color theme="1"/>
        <rFont val="Calibri"/>
        <family val="2"/>
        <scheme val="minor"/>
      </rPr>
      <t xml:space="preserve"> Estado General del proceso</t>
    </r>
  </si>
  <si>
    <t>PROCESOS ACTIVOS EKOGUI - CALIDAD DEMANDADO AL 30-06-2024</t>
  </si>
  <si>
    <t>PROCESOS EN EKOGUI CON CALIFICACIÓN EN 1DO SEMESTRE 2024</t>
  </si>
  <si>
    <t>(6) Solo se consideran los procesos activos en e-KOGUI - calidad demandado al 30 de junio de 2024 que tengan calificación de riesgo</t>
  </si>
  <si>
    <t>(4)Equivalente a un valor indexado de $42.900 millones a 30 de junio de 2024</t>
  </si>
  <si>
    <t>PREJUDICIALES ACTIVOS AL 30-06-2024</t>
  </si>
  <si>
    <t>REGISTRO DURANTE PRIMER SEMESTRE DE 2024</t>
  </si>
  <si>
    <t>REGISTRO EN PRIMER SEMESTRE DE 2023 Y ANTERIORES</t>
  </si>
  <si>
    <t>PREJUDICIALES TERMINADOS 1DO SEMESTRE 2024</t>
  </si>
  <si>
    <t>TOTAL PREJUDICIALES TERMINADOS 1DO SEM. 2024 SEGÚN JURIDICA</t>
  </si>
  <si>
    <t>TERMINADOS EN EKOGUI ÚLTIMA ACTUACIÓN  1DO SEM. 2024</t>
  </si>
  <si>
    <t>ARBITRAMENTOS ACTIVOS AL 30-06-2024 SEGÚN JURIDICA</t>
  </si>
  <si>
    <t>TOTAL ARBITRAMENTOS TERMINADOS  AL 30-06-2024 SEGÚN JURIDICA</t>
  </si>
  <si>
    <t>Su Entidad Gestiono Sesiones del Comites de conciliacion atraves del sistema Ekogui en I semestre 2024</t>
  </si>
  <si>
    <t>Su Entidad Elaboro las fichas de conciliacion a traves del Sistema Ekogui durante I semestre 2024</t>
  </si>
  <si>
    <t>Su entidad utilizo el modulo de pagos en 2024-I?</t>
  </si>
  <si>
    <t>Plantilla de certificado de Control Interno I semestre 2024</t>
  </si>
  <si>
    <t>CERTIFICACION DE INFORMACION LITIGIOSA eKOGUI, DE QUE TRATA EL ARTICULO 2.2.3.4.1.14 DEL DECRETO 1069 de 2015.</t>
  </si>
  <si>
    <t>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 
Con el diligenciamiento del presente formulario, el Jefe de la Oficina de Control Interno manifiesta bajo la gravedad de juramento que la información registrada es verídica y corresponde a la realidad litigiosa de la Entidad.</t>
  </si>
  <si>
    <t>FIRMA DEL JEFE DE OFICINA DE CONTROL INTERNO O QUIEN HAGA SUS VECES</t>
  </si>
  <si>
    <t>PROCESOS EN EKOGUI CON CALIFICACIÓN ANTERIOR AL PERIODO INFORMADO</t>
  </si>
  <si>
    <t xml:space="preserve">TERMINADOS EN EKOGUI DURANTE 1DO SEMESTRE 2024 </t>
  </si>
  <si>
    <t>PARQUES NACIONALES NATURALES DE COLOMBIA</t>
  </si>
  <si>
    <t>IMPRENTA NACIONAL DE COLOMBIA</t>
  </si>
  <si>
    <t>FONDO ROTATORIO DEL MINISTERIO DE RELACIONES EXTERIORES</t>
  </si>
  <si>
    <t>MINISTERIO DE RELACIONES EXTERIORES</t>
  </si>
  <si>
    <t>UNIDAD ADMINISTRATIVA ESPECIAL PARA LA ATENCION Y REPARACION INTEGRAL A LAS VICTIMAS</t>
  </si>
  <si>
    <t>SISTEMAS INTELIGENTES EN RED S.A.S.</t>
  </si>
  <si>
    <t>DIRECCION DE IMPUESTOS Y ADUANAS NACIONALES - DIAN -DIRECCION SECCIONAL DE IMPUESTOS Y ADUANAS DE QUIBDO</t>
  </si>
  <si>
    <t xml:space="preserve">DIRECCION GENERAL MARITIMA </t>
  </si>
  <si>
    <t>CAJA DE SUELDOS DE RETIRO DE LA POLICIA NACIONAL</t>
  </si>
  <si>
    <t>CAJA PROMOTORA DE VIVIENDA MILITAR Y DE POLICIA</t>
  </si>
  <si>
    <t>INDUSTRIA MILITAR</t>
  </si>
  <si>
    <t>FONDO ROTATORIO DE LA POLICIA NACIONAL</t>
  </si>
  <si>
    <t>INSTITUTO NACIONAL PARA CIEGOS</t>
  </si>
  <si>
    <t>INSTITUTO NACIONAL DE FORMACION TECNICA PROFESIONAL DE SAN JUAN DEL CESAR</t>
  </si>
  <si>
    <t>SUPERINTENDENCIA FINANCIERA DE COLOMBIA</t>
  </si>
  <si>
    <t>DIRECCION NACIONAL DE DERECHO DE AUTOR</t>
  </si>
  <si>
    <t>AGENCIA NACIONAL DE HIDROCARBUROS</t>
  </si>
  <si>
    <t>COMISION DE REGULACION DE ENERGIA Y GAS</t>
  </si>
  <si>
    <t>ECOPETROL S.A. - NIVEL CENTRAL</t>
  </si>
  <si>
    <t>INSTITUTO DE PLANIFICACION Y PROMOCION DE SOLUCIONES ENERGETICAS PARA LAS ZONAS NO INTERCONECTADAS</t>
  </si>
  <si>
    <t>MINISTERIO DE MINAS Y ENERGIA</t>
  </si>
  <si>
    <t>DEPARTAMENTO NACIONAL DE PLANEACION</t>
  </si>
  <si>
    <t>FONDO DE PREVISION SOCIAL DEL CONGRESO DE LA REPUBLICA</t>
  </si>
  <si>
    <t>INSTITUTO NACIONAL DE SALUD</t>
  </si>
  <si>
    <t>INSTITUTO NACIONAL DE VIGILANCIA DE MEDICAMENTOS Y ALIMENTOS</t>
  </si>
  <si>
    <t>UNIVERSIDAD COLEGIO MAYOR DE CUNDINAMARCA</t>
  </si>
  <si>
    <t>MINISTERIO DE SALUD Y PROTECCION SOCIAL</t>
  </si>
  <si>
    <t>UNIDAD NACIONAL DE PROTECCION</t>
  </si>
  <si>
    <t>DEPARTAMENTO ADMINISTRATIVO DIRECCION NACIONAL DE INTELIGENCIA</t>
  </si>
  <si>
    <t>UNIDAD ADMINISTRATIVA ESPECIAL JUNTA  CENTRAL DE CONTADORES</t>
  </si>
  <si>
    <t>INSTITUTO AMAZONICO DE INVESTIGACIONES CIENTIFICAS</t>
  </si>
  <si>
    <t>INSTITUTO DE INVESTIGACIONES AMBIENTALES DEL PACIFICO JOHN VON NEUMANN</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</si>
  <si>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</si>
  <si>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</si>
  <si>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</si>
  <si>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</si>
  <si>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</si>
  <si>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</si>
  <si>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</si>
  <si>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</si>
  <si>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</si>
  <si>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</si>
  <si>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</si>
  <si>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</si>
  <si>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</si>
  <si>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</si>
  <si>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</si>
  <si>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</si>
  <si>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</si>
  <si>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</si>
  <si>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</si>
  <si>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</si>
  <si>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</si>
  <si>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</si>
  <si>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</si>
  <si>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</si>
  <si>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</si>
  <si>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</si>
  <si>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</si>
  <si>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</si>
  <si>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</si>
  <si>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</si>
  <si>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</si>
  <si>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</si>
  <si>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</si>
  <si>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</si>
  <si>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</si>
  <si>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</si>
  <si>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</si>
  <si>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PATRIMONIO RECEPTOR DE LOS ACTIVOS DE TELECOM Y LAS TELEASOCIADAS</t>
  </si>
  <si>
    <t>EMPRESA COLOMBIANA DE PETROLEOS - ECOPETROL - REGIONAL ORINOQUIA</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</si>
  <si>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</si>
  <si>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</si>
  <si>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</si>
  <si>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</si>
  <si>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</si>
  <si>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</si>
  <si>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</si>
  <si>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</si>
  <si>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</si>
  <si>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</si>
  <si>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</si>
  <si>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</si>
  <si>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</si>
  <si>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</si>
  <si>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</si>
  <si>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</si>
  <si>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</si>
  <si>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</si>
  <si>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</si>
  <si>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</si>
  <si>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</si>
  <si>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</si>
  <si>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</si>
  <si>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</si>
  <si>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</si>
  <si>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</si>
  <si>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</si>
  <si>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</si>
  <si>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</si>
  <si>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</si>
  <si>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</si>
  <si>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</si>
  <si>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</si>
  <si>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</si>
  <si>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</si>
  <si>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</si>
  <si>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</si>
  <si>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</si>
  <si>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</si>
  <si>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</si>
  <si>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</si>
  <si>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</si>
  <si>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</si>
  <si>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</si>
  <si>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</si>
  <si>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</si>
  <si>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</si>
  <si>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</si>
  <si>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</si>
  <si>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MINISTERIO DE EDUCACION NACIONAL</t>
  </si>
  <si>
    <t>INSTITUTO DE INVESTIGACIONES MARINAS Y COSTERAS JOSE BENITO VIVES DE ANDREIS</t>
  </si>
  <si>
    <t>CORPORACION AUTONOMA REGIONAL DE BOYACA</t>
  </si>
  <si>
    <t>CORPORACION AUTONOMA REGIONAL DE CALDAS</t>
  </si>
  <si>
    <t xml:space="preserve">CORPORACION AUTONOMA REGIONAL DE CHIVOR </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</si>
  <si>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</si>
  <si>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</si>
  <si>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</si>
  <si>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</si>
  <si>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</si>
  <si>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</si>
  <si>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</si>
  <si>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</si>
  <si>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</si>
  <si>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</si>
  <si>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</si>
  <si>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</si>
  <si>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</si>
  <si>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</si>
  <si>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</si>
  <si>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</si>
  <si>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</si>
  <si>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</si>
  <si>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</si>
  <si>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</si>
  <si>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</si>
  <si>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</si>
  <si>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</si>
  <si>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</si>
  <si>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</si>
  <si>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</si>
  <si>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INSTITUTO TECNICO NACIONAL DE COMERCIO SIMON RODRIGUEZ</t>
  </si>
  <si>
    <t>INSTITUTO TOLIMENSE DE FORMACION TECNICA PROFESIONAL</t>
  </si>
  <si>
    <t>CORPORACION NACIONAL PARA LA RECONSTRUCCION DE LA CUENCA DEL RIO PAEZ Y ZONAS ALEDANAS</t>
  </si>
  <si>
    <t>CENTRALES ELECTRICAS DE NARINO S.A. E.S.P.</t>
  </si>
  <si>
    <t>ELECTRIFICADORA DEL CAQUETA S.A. E.S.P.</t>
  </si>
  <si>
    <t>GENERADORA Y COMERCIALIZADORA DE ENERGIA DEL CARIBE S.A. E.S.P.</t>
  </si>
  <si>
    <t>INTERCONEXION ELECTRICA S.A. E.S.P.</t>
  </si>
  <si>
    <t>SANATORIO DE AGUA DE DIOS, EMPRESA SOCIAL DEL ESTADO</t>
  </si>
  <si>
    <t>UNIVERSIDAD DE CALDAS</t>
  </si>
  <si>
    <t>UNIVERSIDAD DE LA AMAZONIA</t>
  </si>
  <si>
    <t>UNIVERSIDAD DE LOS LLANOS</t>
  </si>
  <si>
    <t>UNIVERSIDAD DEL CAUCA</t>
  </si>
  <si>
    <t>UNIVERSIDAD DEL PACIFICO</t>
  </si>
  <si>
    <t>UNIVERSIDAD TECNOLOGICA DE PEREIRA</t>
  </si>
  <si>
    <t>UNIVERSIDAD PEDAGOGICA Y TECNOLOGICA DE COLOMBIA</t>
  </si>
  <si>
    <t>UNIVERSIDAD SURCOLOMBIANA</t>
  </si>
  <si>
    <t>UNIVERSIDAD TECNOLOGICA DEL CHOCO DIEGO LUIS CORDOBA</t>
  </si>
  <si>
    <t>CORPORACION AUTONOMA REGIONAL DEL ATLANTICO</t>
  </si>
  <si>
    <t>CORPORACION AUTONOMA REGIONAL DEL VALLE DEL CAUCA</t>
  </si>
  <si>
    <t>CORPORACION AUTONOMA REGIONAL DEL CESAR</t>
  </si>
  <si>
    <t>CORPORACION AUTONOMA REGIONAL DEL SUR DE BOLIVAR</t>
  </si>
  <si>
    <t>CENTRALES ELECTRICAS DEL CAUCA S.A. E.S.P.</t>
  </si>
  <si>
    <t>ELECTRIFICADORA DEL META S.A. E.S.P.</t>
  </si>
  <si>
    <t xml:space="preserve">COMPANIA DE EXPERTOS EN MERCADO S.A - XM S.A </t>
  </si>
  <si>
    <t xml:space="preserve">SOCIEDAD DE TELEVISION DE CALDAS, RISARALDA Y QUINDIO LTDA </t>
  </si>
  <si>
    <t>CANAL REGIONAL DE TELEVISION DEL CARIBE LTDA</t>
  </si>
  <si>
    <t>CORPORACION DE CIENCIA Y TECNOLOGIA PARA EL DESARROLLO DE LA INDUSTRIA NAVAL, MARITIMA Y FLUVIAL</t>
  </si>
  <si>
    <t>UNIVERSIDAD DE CORDOBA</t>
  </si>
  <si>
    <t>EMPRESA DISTRIBUIDORA DEL PACIFICO S.A. E.S.P.</t>
  </si>
  <si>
    <t>EMPRESA PUBLICA DE ALCANTARILLADO DE SANTANDER S.A. E.S.P.</t>
  </si>
  <si>
    <t>GESTION ENERGETICA S.A. E.S.P.</t>
  </si>
  <si>
    <t>TRANSELCA S.A. E.S.P.</t>
  </si>
  <si>
    <t>ELECTRIFICADORA DEL HUILA S.A. E.S.P.</t>
  </si>
  <si>
    <t xml:space="preserve">EMPRESA DE TELECOMUNICACIONES DE BUCARAMANGA S.A E.S.P </t>
  </si>
  <si>
    <t>OPERACIONES TECNOLOGICAS Y COMERCIALES S.A.S.</t>
  </si>
  <si>
    <t>INTERCOLOMBIA S.A. E.S.P</t>
  </si>
  <si>
    <t>CENTRAL DE ABASTOS DE CUCUTA S.A.- EN LIQUIDACION-</t>
  </si>
  <si>
    <t>ESENTTIA S.A</t>
  </si>
  <si>
    <t>ELECTRIFICADORA DEL TOLIMA SA  EMPRESA DE SERVICIOS PUBLICOS ELECTROLIMA SA ESP EN LIQUIDACION</t>
  </si>
  <si>
    <t>SANATORIO DE CONTRATACION, EMPRESA SOCIAL DEL ESTADO</t>
  </si>
  <si>
    <t>UNIVERSIDAD POPULAR DEL CESAR</t>
  </si>
  <si>
    <t>INTERNEXA S.A</t>
  </si>
  <si>
    <t>EMPRESA DE ENERGIA DEL AMAZONAS S.A. E.S.P.</t>
  </si>
  <si>
    <t>BIOENERGY S.A.S.</t>
  </si>
  <si>
    <t>CONCESION COSTERA CARTAGENA BARRANQUILLA S.A.S</t>
  </si>
  <si>
    <t>CENTRO DE DIAGNÓSTICO AUTOMOTOR DE CALDAS</t>
  </si>
  <si>
    <t>PATRIMONIO AUTONOMO PAP EMPRESA DE ENERGIA ELECTRICA DE MAGANGUE S.A. E.S.P. EN LIQUIDACION</t>
  </si>
  <si>
    <t>PAR INURBE EN LIQUIDACION</t>
  </si>
  <si>
    <t>FONDO NACIONAL DE ESTUPEFACIENTES</t>
  </si>
  <si>
    <t>PAR CAJA AGRARIA EN LIQUIDACION C.A.L</t>
  </si>
  <si>
    <t>PATRIMONIO AUTONOMO PAP E.S.E JOSE PRUDENCIO PADILLA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</si>
  <si>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</si>
  <si>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</si>
  <si>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</si>
  <si>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</si>
  <si>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</si>
  <si>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</si>
  <si>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</si>
  <si>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</si>
  <si>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BANCO CENTRAL HIPOTECARIO EN LIQUIDACION -PROCESOS-</t>
  </si>
  <si>
    <t>PATRIMONIO AUTONOMO BANCO CAFETERO</t>
  </si>
  <si>
    <t>PATRIMONIO AUTONOMO CAJANAL E.I.C.E. EN LIQUIDACION</t>
  </si>
  <si>
    <t xml:space="preserve">PATRIMONIO AUTONOMO DE REMANENTES COMISION NACIONAL DE TELEVISION </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</si>
  <si>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</si>
  <si>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</si>
  <si>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</si>
  <si>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</si>
  <si>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</si>
  <si>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</si>
  <si>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</si>
  <si>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</si>
  <si>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PATRIMONIO AUTÓNOMO FONDO NACIONAL DE TURISMO FONTUR</t>
  </si>
  <si>
    <t>DIRECCION DE IMPUESTOS Y ADUANAS NACIONALES - DIAN -DIRECCION SECCIONAL DE ADUANAS DE BOGOTA</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</si>
  <si>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</si>
  <si>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</si>
  <si>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</si>
  <si>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</si>
  <si>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</si>
  <si>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</si>
  <si>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</si>
  <si>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</si>
  <si>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</si>
  <si>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</si>
  <si>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</si>
  <si>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</si>
  <si>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PAR CAPRECOM LIQUIDADO</t>
  </si>
  <si>
    <t>PATRIMONIO AUTONOMO FONDO NACIONAL DE SALUD DE LAS PERSONAS PRIVADAS DE LA LIBERTAD</t>
  </si>
  <si>
    <t>PATRIMONIO AUTONOMO INNPULSA</t>
  </si>
  <si>
    <t>DIRECCION DE SANIDAD DE LA POLICIA NACIONAL</t>
  </si>
  <si>
    <t>LA PREVISORA COMPAÑIA DE SEGUROS - RECOBROS Y SALVAMENTOS</t>
  </si>
  <si>
    <t>PATRIMONIO AUTONOMO DE REMANENTES PAR ANTV LIQUIDADA</t>
  </si>
  <si>
    <t>PATRIMONIO AUTÓNOMO COLOMBIA PRODUCTIVA</t>
  </si>
  <si>
    <t>CONSORCIO FONDO COLOMBIA EN PAZ 2019</t>
  </si>
  <si>
    <t>FONDO DE FINANCIAMIENTO DE LA INFRAESTRUCTURA EDUCATIVA</t>
  </si>
  <si>
    <t>PAR BCH EN LIQUIDACION - FIDUAGRARIA</t>
  </si>
  <si>
    <t>PROGRAMA DE VIVIENDA  RURAL</t>
  </si>
  <si>
    <t>FONDO NACIONAL DEL PASIVO PENSIONAL Y PRESTACIONAL DE LA ELECTRIFICADORA DEL CARIBE S.A. E.S.P –FONECA</t>
  </si>
  <si>
    <t>INSTITUTO NACIONAL DE FORMACION TECNICA PROFESIONAL DEL DEPARTAMENTO DE SAN ANDRES, PROVIDENCIA Y SANTA CATALINA</t>
  </si>
  <si>
    <t>UNIVERSIDAD PEDAGOGICA NACIONAL</t>
  </si>
  <si>
    <t>EMPRESA DE ENERGIA DEL ARCHIPIELAGO DE SAN ANDRES, PROVIDENCIA Y SANTA CATALINA S.A. E.S.P.</t>
  </si>
  <si>
    <t>EMPRESA URRA S.A. E.S.P.</t>
  </si>
  <si>
    <t>REFINERIA DE CARTAGENA S.A.S</t>
  </si>
  <si>
    <t>AGENCIA DE DESARROLLO RURAL</t>
  </si>
  <si>
    <t>AGENCIA DE RENOVACION DEL TERRITORIO</t>
  </si>
  <si>
    <t>UNIDAD DE BUSQUEDA DE PERSONAS DADAS POR DESAPARECIDAS EN EL CONTEXTO Y EN RAZON AL CONFLICTO ARMADO</t>
  </si>
  <si>
    <t>COMISION PARA EL ESCLARECIMIENTO DE LA VERDAD, LA CONVIVENCIA Y LA NO REPETICION</t>
  </si>
  <si>
    <t>UNIDAD ADMINISTRATIVA ESPECIAL DE LA JUSTICIA PENAL MILITAR Y POLICIAL</t>
  </si>
  <si>
    <t>UNIDAD DE PLANEACION  DE INFRAESTRUCTURA  DE TRANSPORTE</t>
  </si>
  <si>
    <t>UNIDAD ADMINISTRATIVA ESPECIAL DE ALIMENTACIÓN ESCOLAR</t>
  </si>
  <si>
    <t>MINISTERIO DE IGUALDAD Y EQUIDAD</t>
  </si>
  <si>
    <t>CORPORACION DE ALTA TECNOLOGIA PARA LA DEFENSA</t>
  </si>
  <si>
    <t>INSTITUTO COLOMBIANO AGROPECUARIO</t>
  </si>
  <si>
    <t>MINISTERIO DE AGRICULTURA Y DESARROLLO RURAL</t>
  </si>
  <si>
    <t>INSTITUTO DE HIDROLOGIA, METEOROLOGIA Y ESTUDIOS AMBIENTALES</t>
  </si>
  <si>
    <t>COMISION DE REGULACION DE AGUA POTABLE Y SANEAMIENTO BASICO</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</si>
  <si>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</si>
  <si>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</si>
  <si>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</si>
  <si>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</si>
  <si>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</si>
  <si>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</si>
  <si>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</si>
  <si>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CLUB MILITAR DE OFICIALES</t>
  </si>
  <si>
    <t>DEFENSA CIVIL COLOMBIANA</t>
  </si>
  <si>
    <t>HOSPITAL MILITAR CENTRAL</t>
  </si>
  <si>
    <t>INSTITUTO DE CASAS FISCALES DEL EJERCITO</t>
  </si>
  <si>
    <t>MINISTERIO DE DEFENSA NACIONAL</t>
  </si>
  <si>
    <t>DIRECCION GENERAL DE LA POLICIA NACIONAL</t>
  </si>
  <si>
    <t>SUPERINTENDENCIA DE VIGILANCIA Y SEGURIDAD PRIVADA</t>
  </si>
  <si>
    <t>SUPERINTENDENCIA DE LA ECONOMIA SOLIDARIA</t>
  </si>
  <si>
    <t>INSTITUTO NACIONAL PARA SORDOS</t>
  </si>
  <si>
    <t>MINISTERIO DE EDUCACION NACIONAL - COMPARTIDO</t>
  </si>
  <si>
    <t>DEPARTAMENTO ADMINISTRATIVO NACIONAL DE ESTADISTICA</t>
  </si>
  <si>
    <t>INSTITUTO GEOGRAFICO AGUSTIN CODAZZI</t>
  </si>
  <si>
    <t>DEPARTAMENTO ADMINISTRATIVO DE LA FUNCION PUBLICA</t>
  </si>
  <si>
    <t>ESCUELA SUPERIOR DE ADMINISTRACION PUBLICA</t>
  </si>
  <si>
    <t>ARTESANIAS DE COLOMBIA S.A.</t>
  </si>
  <si>
    <t>MINISTERIO DE COMERCIO, INDUSTRIA Y TURISMO</t>
  </si>
  <si>
    <t>SUPERINTENDENCIA DE INDUSTRIA Y COMERCIO</t>
  </si>
  <si>
    <t>SUPERINTENDENCIA DE SOCIEDADES</t>
  </si>
  <si>
    <t>INSTITUTO NACIONAL PENITENCIARIO Y CARCELARIO</t>
  </si>
  <si>
    <t>SUPERINTENDENCIA DE NOTARIADO Y REGISTRO</t>
  </si>
  <si>
    <t>SERVICIO GEOLOGICO COLOMBIANO</t>
  </si>
  <si>
    <t>UNIDAD DE PLANEACION MINERO ENERGETICA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</si>
  <si>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</si>
  <si>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</si>
  <si>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</si>
  <si>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</si>
  <si>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</si>
  <si>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</si>
  <si>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</si>
  <si>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</si>
  <si>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</si>
  <si>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</si>
  <si>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INSTITUTO COLOMBIANO DE BIENESTAR FAMILIAR - NIVEL CENTRAL</t>
  </si>
  <si>
    <t>INSTITUTO NACIONAL DE CANCEROLOGIA -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</si>
  <si>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</si>
  <si>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</si>
  <si>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</si>
  <si>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</si>
  <si>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</si>
  <si>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</si>
  <si>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</si>
  <si>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COMISION DE REGULACION DE COMUNICACIONES</t>
  </si>
  <si>
    <t>FONDO DE TECNOLOGIAS DE LA INFORMACION Y LAS COMUNICACIONES</t>
  </si>
  <si>
    <t>MINISTERIO DE TECNOLOGIAS DE LA INFORMACION Y LAS COMUNICACIONES</t>
  </si>
  <si>
    <t>AGENCIA NACIONAL DE INFRAESTRUCTURA</t>
  </si>
  <si>
    <t>INSTITUTO NACIONAL DE VIAS</t>
  </si>
  <si>
    <t>MINISTERIO DE TRANSPORTE</t>
  </si>
  <si>
    <t>SUPERINTENDENCIA DE TRANSPORTE</t>
  </si>
  <si>
    <t>UNIDAD ADMINISTRATIVA ESPECIAL DE AERONAUTICA CIVIL</t>
  </si>
  <si>
    <t>MINISTERIO DE CIENCIA  TECNOLOGÍA E INNOVACIÓN</t>
  </si>
  <si>
    <t>FONDO NACIONAL DE VIVIENDA</t>
  </si>
  <si>
    <t>FONDO ROTATORIO DE LA REGISTRADURIA NACIONAL DEL ESTADO CIVIL</t>
  </si>
  <si>
    <t>UNIDAD ADMINISTRATIVA ESPECIAL CONTADURIA GENERAL DE LA NACION</t>
  </si>
  <si>
    <t>MINISTERIO DE HACIENDA Y CREDITO PUBLICO</t>
  </si>
  <si>
    <t>AUTORIDAD NACIONAL DE ACUICULTURA Y PESCA</t>
  </si>
  <si>
    <t>MINISTERIO DE AMBIENTE Y DESARROLLO SOSTENIBLE</t>
  </si>
  <si>
    <t>AUTORIDAD NACIONAL DE LICENCIAS AMBIENTALES</t>
  </si>
  <si>
    <t>MINISTERIO DE VIVIENDA, CIUDAD Y TERRITORIO</t>
  </si>
  <si>
    <t>AGENCIA NACIONAL DEL ESPECTRO</t>
  </si>
  <si>
    <t>DEPARTAMENTO ADMINISTRATIVO PARA LA PROSPERIDAD SOCIAL</t>
  </si>
  <si>
    <t>MINISTERIO DEL TRABAJO</t>
  </si>
  <si>
    <t>UNIDAD ADMINISTRATIVA ESPECIAL DE ORGANIZACIONES SOLIDARIAS</t>
  </si>
  <si>
    <t>MINISTERIO DEL INTERIOR</t>
  </si>
  <si>
    <t>UNIDAD ADMINISTRATIVA ESPECIAL MIGRACION COLOMBIA</t>
  </si>
  <si>
    <t>MINISTERIO DE JUSTICIA Y DEL DERECHO</t>
  </si>
  <si>
    <t>UNIDAD DE SERVICIOS PENITENCIARIOS Y CARCELARIOS</t>
  </si>
  <si>
    <t>AGENCIA PRESIDENCIAL DE COOPERACION INTERNACIONAL DE COLOMBIA</t>
  </si>
  <si>
    <t>AGENCIA COLOMBIANA PARA LA REINCORPORACION Y NORMALIZACION</t>
  </si>
  <si>
    <t>AGENCIA NACIONAL DE MINERIA</t>
  </si>
  <si>
    <t>INSTITUTO NACIONAL DE METROLOGIA</t>
  </si>
  <si>
    <t>DIRECCION EJECUTIVA DE ADMINISTRACION JUDICIAL - NIVEL CENTRAL</t>
  </si>
  <si>
    <t>UNIDAD ADMINISTRATIVA ESPECIAL DE GESTION PENSIONAL Y CONTRIBUCIONES PARAFISCALES DE LA PROTECCION SOCIAL</t>
  </si>
  <si>
    <t>AUTORIDAD NACIONAL DE TELEVISIÓN EN LIQUIDACIÓN</t>
  </si>
  <si>
    <t>CONSEJO NACIONAL ELECTORAL</t>
  </si>
  <si>
    <t>FONDO ADAPTACION</t>
  </si>
  <si>
    <t>FONDO SOCIAL DE VIVIENDA DE LA REGISTRADURIA NACIONAL DEL ESTADO CIVIL</t>
  </si>
  <si>
    <t>FONDO ROTATORIO DEL DEPARTAMENTO ADMINISTRATIVO NACIONAL DE ESTADISTICA</t>
  </si>
  <si>
    <t>AGENCIA NACIONAL DE DEFENSA JURIDICA DEL ESTADO</t>
  </si>
  <si>
    <t>COMPUTADORES PARA EDUCAR</t>
  </si>
  <si>
    <t>UNIDAD ADMINISTRATIVA ESPECIAL DEL SERVICIO PUBLICO DE EMPLEO</t>
  </si>
  <si>
    <t>AGENCIA NACIONAL DE SEGURIDAD VIAL</t>
  </si>
  <si>
    <t>SOCIEDAD FIDUCIARIA DE DESARROLLO AGROPECUARIO S.A.</t>
  </si>
  <si>
    <t>FIDUCIARIA LA PREVISORA S.A.</t>
  </si>
  <si>
    <t>FIDUCIARIA COLOMBIANA DE COMERCIO EXTERIOR S.A.</t>
  </si>
  <si>
    <t>PATRIMONIO AUTONOMO DE REMANENTES E.S.E. FRANCISCO DE PAULA SANTANDER EN LIQUIDACION</t>
  </si>
  <si>
    <t>FIDEICOMISO FONDO NACIONAL DE SALUD</t>
  </si>
  <si>
    <t>CORPORACION AUTONOMA REGIONAL DE CUNDINAMARCA</t>
  </si>
  <si>
    <t>CONSEJO PROFESIONAL NACIONAL DE INGENIERIA</t>
  </si>
  <si>
    <t>COMISION NACIONAL DEL SERVICIO CIVIL</t>
  </si>
  <si>
    <t>UNIVERSIDAD MILITAR NUEVA GRANADA</t>
  </si>
  <si>
    <t>UNIVERSIDAD NACIONAL ABIERTA Y A DISTANCIA</t>
  </si>
  <si>
    <t>UNIVERSIDAD NACIONAL DE COLOMBIA</t>
  </si>
  <si>
    <t>BANCO DE LA REPUBLICA</t>
  </si>
  <si>
    <t>OLEODUCTO CENTRAL S.A.</t>
  </si>
  <si>
    <t>AGENCIA DEL INSPECTOR GENERAL DE TRIBUTOS, RENTAS Y CONTRIBUCIONES PARAFISCALES</t>
  </si>
  <si>
    <t>CONSEJO PROFESIONAL NACIONAL DE ARQUITECTURA Y SUS PROFESIONALES AUXILIARES</t>
  </si>
  <si>
    <t>BIOENERGY ZONA FRANCA S.A.S.</t>
  </si>
  <si>
    <t>INSTITUTO DE EVALUACION TECNOLOGICA EN SALUD</t>
  </si>
  <si>
    <t>JURISDICCION ESPECIAL PARA LA PAZ</t>
  </si>
  <si>
    <t>INFRAESTRUCTURA ASSET MANAGEMENT COLOMBIA S.A.S.</t>
  </si>
  <si>
    <t>ORGANISMO NACIONAL DE ACREDITACION</t>
  </si>
  <si>
    <t>ANDJE DDJN</t>
  </si>
  <si>
    <t>BANCO AGRARIO DE COLOMBIA S.A.</t>
  </si>
  <si>
    <t>INSTITUTO COLOMBIANO DE DESARROLLO RURAL - INCODER</t>
  </si>
  <si>
    <t>FONDO PARA EL FINANCIAMIENTO DEL SECTOR AGROPECUARIO</t>
  </si>
  <si>
    <t>FONDO NACIONAL DE AHORRO</t>
  </si>
  <si>
    <t>EMPRESA COLOMBIANA DE PRODUCTOS VETERINARIOS S.A.</t>
  </si>
  <si>
    <t>INSTITUTO DE INVESTIGACION DE RECURSOS BIOLOGICOS ALEXANDER VON HUMBOLDT</t>
  </si>
  <si>
    <t>CORPORACION DE LA INDUSTRIA AERONAUTICA COLOMBIANA S.A.</t>
  </si>
  <si>
    <t>SERVICIO AEREO A TERRITORIOS NACIONALES S.A.</t>
  </si>
  <si>
    <t>SOCIEDAD HOTELERA TEQUENDAMA S.A. - CROWNE PLAZA</t>
  </si>
  <si>
    <t>FONDO DE DESARROLLO DE LA EDUCACION SUPERIOR</t>
  </si>
  <si>
    <t>INSTITUTO COLOMBIANO DE CREDITO EDUCATIVO Y ESTUDIOS TECNICOS EN EL EXTERIOR MARIANO OSPINA PEREZ</t>
  </si>
  <si>
    <t>INSTITUTO COLOMBIANO PARA LA EVALUACION DE LA EDUCACION</t>
  </si>
  <si>
    <t>ESCUELA TECNOLOGICA INSTITUTO TECNICO CENTRAL</t>
  </si>
  <si>
    <t>CENTRAL DE INVERSIONES S.A.</t>
  </si>
  <si>
    <t>FINANCIERA DE DESARROLLO TERRITORIAL S.A.</t>
  </si>
  <si>
    <t>FONDO DE GARANTIAS DE ENTIDADES COOPERATIVAS</t>
  </si>
  <si>
    <t>LA PREVISORA S.A. COMPANIA DE SEGUROS</t>
  </si>
  <si>
    <t>POSITIVA COMPAÑIA DE SEGUROS S.A.</t>
  </si>
  <si>
    <t>UNIDAD DE INFORMACION Y ANALISIS FINANCIERO</t>
  </si>
  <si>
    <t>BANCO DE COMERCIO EXTERIOR DE COLOMBIA S.A.</t>
  </si>
  <si>
    <t>FONDO DE GARANTIAS DE INSTITUCIONES FINANCIERAS</t>
  </si>
  <si>
    <t>FONDO NACIONAL DE GARANTIAS S.A.</t>
  </si>
  <si>
    <t>FINANCIERA DE DESARROLLO NACIONAL</t>
  </si>
  <si>
    <t>EMPRESA NACIONAL PROMOTORA DEL DESARROLLO TERRITORIAL</t>
  </si>
  <si>
    <t>SERVICIOS POSTALES NACIONALES S.A.S.</t>
  </si>
  <si>
    <t>SOCIEDAD RADIO TELEVISION NACIONAL DE COLOMBIA</t>
  </si>
  <si>
    <t>CANAL REGIONAL DE TELEVISION TEVEANDINA LTDA</t>
  </si>
  <si>
    <t>ARCO GRUPO BANCOLDEX S.A. COMPANIA DE FINANCIAMIENTO</t>
  </si>
  <si>
    <t>UNIDAD DE PLANIFICACION DE TIERRAS RURALES, ADECUACION DE TIERRAS Y USOS AGROPECUARIOS-UPRA</t>
  </si>
  <si>
    <t>AGENCIA NACIONAL DE CONTRATACION PUBLICA - COLOMBIA COMPRA EFICIENTE</t>
  </si>
  <si>
    <t>CENTRO NACIONAL DE MEMORIA HISTORICA</t>
  </si>
  <si>
    <t>ADMINISTRADORA COLOMBIANA DE PENSIONES</t>
  </si>
  <si>
    <t>ADMINISTRADORA DEL MONOPOLIO RENTISTICO DE LOS JUEGOS DE SUERTE Y AZAR</t>
  </si>
  <si>
    <t>AGENCIA NACIONAL INMOBILIARIA VIRGILIO BARCO VARGAS</t>
  </si>
  <si>
    <t>UNIDAD NACIONAL PARA LA GESTION DEL RIESGO DE DESASTRES</t>
  </si>
  <si>
    <t>SOCIEDAD DE ACTIVOS ESPECIALES S.A.S.</t>
  </si>
  <si>
    <t>CORPORACION COLOMBIANA DE INVESTIGACION AGROPECUARIA</t>
  </si>
  <si>
    <t>U.A.E DE GESTION DE RESTITUCION DE TIERRAS DESPOJADAS</t>
  </si>
  <si>
    <t>OLEODUCTO DE COLOMBIA S.A.</t>
  </si>
  <si>
    <t>OLEODUCTO BICENTENARIO DE COLOMBIA S.A.S.</t>
  </si>
  <si>
    <t>CENIT TRANSPORTE Y LOGISTICA DE HIDROCARBUROS</t>
  </si>
  <si>
    <t>CAJA DE COMPENSACION FAMILIAR CAMPESINA- COMCAJA</t>
  </si>
  <si>
    <t>DIRECCION NACIONAL DE BOMBEROS DE COLOMBIA</t>
  </si>
  <si>
    <t>AGENCIA NACIONAL DE TIERRAS</t>
  </si>
  <si>
    <t>UNIDAD DE PROYECCION NORMATIVA Y ESTUDIOS DE REGULACION FINANCIERA</t>
  </si>
  <si>
    <t>ADMINISTRADORA DE LOS RECURSOS DEL SISTEMA GENERAL DE SEGURIDAD SOCIAL EN SALUD</t>
  </si>
  <si>
    <t>ESENTTIA MASTERBATCH LTDA</t>
  </si>
  <si>
    <t>OTRA ENTIDAD</t>
  </si>
  <si>
    <t>JAIRO ALBERTO SERRATO ROMERO</t>
  </si>
  <si>
    <t>ALBA MARINA VANEGAS DUARTE</t>
  </si>
  <si>
    <t>YESID HERNANDO MARÍN CORBA</t>
  </si>
  <si>
    <t>SANDRA IBETH RIVERA RUBIO</t>
  </si>
  <si>
    <t>DIANA CAROLINA RODRIGUEZ RINCON</t>
  </si>
  <si>
    <t>No aplica, ya que la Universidad Pedagógica Nacional no hace parte de ningún proceso arbitral</t>
  </si>
  <si>
    <t>Acerca de esto, la OJU informa que, a corte 30 de junio 2024 no se tenía ninguna conciliación activa, se verifica en el Sistema eKOGUI y se encontró que la información coincide con lo reportado por la Oficina Jurídica. 
En relación a los casos terminados para el primer semestre 2024, lo suministrado por la OJU es de 1 (uno) terminado, pero, al revisar el reporte de eKOGUI este caso se terminó en el segundo semestre de 2023, con lo anterior, se establece que ambas fuentes de información son complementarias, por lo tanto, se revela que el caso identificado con el ID:  1546608 ya terminó.</t>
  </si>
  <si>
    <t xml:space="preserve">Se elaboró la ficha de conciliación No 239171 a través del sistema 
eKOGUI durante el primer semestre de 2024.  </t>
  </si>
  <si>
    <t xml:space="preserve">La Universidad Pedagógica Nacional, no es sección presupuestal del
Ministerio de Hacienda, por lo que no tiene ningún manejo con el SIIF,
no tiene enlace de pagos, para utilizar este módulo, no estamos obligados 
a cumplir con esta gestión y función de hacer la relación de pagos. </t>
  </si>
  <si>
    <t xml:space="preserve">• La Oficina Jurídica reporta en total 54 procesos a cargo de los abogados, es decir, 33 a cargo del abogado Diego Marín Monje y 21 a cargo de Martha Pabón, del total se restaron los tres (3) procesos que manifestó la OJU habían terminado los profesionales en Derecho en el primer semestre de 2024, en otras palabras, el  número de procesos activos al 30/06/202 fueron 51, pero al hacer la revisión de los que se encontraban en este estado, se halló que, al corte de la solitud, es decir, el 30 de junio de 2024, habían 45 procesos activos. 
• La Oficina Jurídica en la información que suministró para esta certificación, reporta que, se terminaron en el periodo evaluado un total de 3 procesos, sin embargo, al constatar en el sistema se encuentra que se terminaron 5 procesos, con los siguientes números eKOGUI 868186, 2053024, 2192643, 2250533 y 2521800. 
• Por lo anterior, es importante que la Oficina Jurídica actualice la información en el sistema eKOGUI.
</t>
  </si>
  <si>
    <t>Como recomendación se deja: garantizar el registro y actualización de toda la información requerida en la plataforma eKOGUI 
asegurando que los usuarios cumplan con sus responsabilidades, garantizar que la información proporcionada concuerde con la registrada en la plataforma y adelantar el correspondiente plan de trabajo para subsanar las observaciones realizadas. Estas recomendaciones buscan contribuir a un mejor desempeño y cumplimiento de las obligaciones establecidas por el Decreto 1069 de 2015 y los lineamientos de la Agencia Nacional de Defensa Jurídica del Estado.</t>
  </si>
  <si>
    <t xml:space="preserve">• El rol de jefe jurídico se encuentra desactualizado,  lo anterior, estaría incumpliendo el art. 2.2.3.4.1.9 en su numeral 5 que dice: Crear, asginar claves de acceso e inactivar dentro del Sistema eKOGUI. 
• Así mismo, siguiendo las instrucciones de colocar la fecha del último rol que se encuentra ACTIVO en el eKOGUI, el rol de jefe jurídico tiene como última fecha el 23/01/2023. No obstante, luego de darle a conocer esta observación a la Oficina Jurídica quien también tiene el rol de Administrador de la entidad, el 8 de agosto de 2024, procedieron a realizar la actualización en el sistema eKOGUI.  </t>
  </si>
  <si>
    <t xml:space="preserve">• Al hacer la revisión y verificación en el Sistema y cotejándolo con lo enviado por la OJU, la información aportada es conforme con relación a: cantidad de abogados, actualización de datos, experiencia laboral y correo electrónico. De igual manera, se cuenta con los soportes de las capacitaciones brindadas por la ANDJE a las que asistieron los abogados que representan a la UPN.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</si>
</sst>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13" fillId="0" borderId="0"/>
  </cellStyleXfs>
  <cellXfs count="178">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3" fillId="0" borderId="0" xfId="2"/>
    <xf numFmtId="14" fontId="13" fillId="0" borderId="0" xfId="2" applyNumberFormat="1"/>
    <xf numFmtId="164" fontId="13" fillId="0" borderId="0" xfId="2" applyNumberFormat="1"/>
    <xf numFmtId="0" fontId="13" fillId="4" borderId="0" xfId="2" applyFill="1"/>
    <xf numFmtId="0" fontId="13" fillId="4" borderId="0" xfId="2" applyFill="1" applyAlignment="1">
      <alignment vertical="center"/>
    </xf>
    <xf numFmtId="0" fontId="13" fillId="5" borderId="0" xfId="2" applyFill="1"/>
    <xf numFmtId="0" fontId="0" fillId="5" borderId="0" xfId="0" applyFill="1"/>
    <xf numFmtId="0" fontId="14"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0" fontId="0" fillId="2" borderId="9" xfId="0" applyFill="1" applyBorder="1" applyAlignment="1">
      <alignment wrapText="1"/>
    </xf>
    <xf numFmtId="0" fontId="12" fillId="0" borderId="4" xfId="0" applyFont="1" applyBorder="1" applyAlignment="1">
      <alignment horizontal="center"/>
    </xf>
    <xf numFmtId="0" fontId="12" fillId="0" borderId="5" xfId="0" applyFont="1" applyBorder="1" applyAlignment="1">
      <alignment horizontal="center"/>
    </xf>
    <xf numFmtId="14" fontId="0" fillId="7" borderId="25" xfId="0" applyNumberFormat="1" applyFill="1" applyBorder="1" applyProtection="1">
      <protection locked="0"/>
    </xf>
    <xf numFmtId="0" fontId="15" fillId="0" borderId="0" xfId="0" applyFont="1" applyAlignment="1">
      <alignment horizontal="center"/>
    </xf>
    <xf numFmtId="0" fontId="3" fillId="0" borderId="0" xfId="0" applyFont="1"/>
    <xf numFmtId="0" fontId="0" fillId="0" borderId="10" xfId="0" applyBorder="1"/>
    <xf numFmtId="0" fontId="0" fillId="0" borderId="0" xfId="0" applyAlignment="1">
      <alignment horizontal="center" vertical="center"/>
    </xf>
    <xf numFmtId="0" fontId="0" fillId="0" borderId="22" xfId="0" applyBorder="1"/>
    <xf numFmtId="0" fontId="0" fillId="0" borderId="24" xfId="0" applyBorder="1"/>
    <xf numFmtId="0" fontId="0" fillId="0" borderId="23" xfId="0" applyBorder="1"/>
    <xf numFmtId="0" fontId="0" fillId="6" borderId="39" xfId="0"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wrapText="1"/>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wrapText="1"/>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0" fillId="6" borderId="12" xfId="0" applyFill="1" applyBorder="1" applyAlignment="1" applyProtection="1">
      <alignment horizontal="left" vertical="top" wrapText="1"/>
      <protection locked="0"/>
    </xf>
    <xf numFmtId="0" fontId="4" fillId="0" borderId="22" xfId="0" applyFont="1" applyBorder="1" applyAlignment="1">
      <alignment horizontal="center"/>
    </xf>
    <xf numFmtId="0" fontId="4" fillId="0" borderId="24" xfId="0" applyFont="1" applyBorder="1" applyAlignment="1">
      <alignment horizontal="center"/>
    </xf>
    <xf numFmtId="0" fontId="4" fillId="0" borderId="23" xfId="0" applyFont="1" applyBorder="1" applyAlignment="1">
      <alignment horizontal="center"/>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0" fillId="6" borderId="1" xfId="0" applyFill="1" applyBorder="1" applyAlignment="1" applyProtection="1">
      <alignment horizontal="center" vertical="top" wrapText="1"/>
      <protection locked="0"/>
    </xf>
    <xf numFmtId="0" fontId="0" fillId="6" borderId="2" xfId="0" applyFill="1" applyBorder="1" applyAlignment="1" applyProtection="1">
      <alignment horizontal="center" vertical="top"/>
      <protection locked="0"/>
    </xf>
    <xf numFmtId="0" fontId="0" fillId="6" borderId="3" xfId="0" applyFill="1" applyBorder="1" applyAlignment="1" applyProtection="1">
      <alignment horizontal="center" vertical="top"/>
      <protection locked="0"/>
    </xf>
    <xf numFmtId="0" fontId="0" fillId="6" borderId="4"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6" borderId="5" xfId="0" applyFill="1" applyBorder="1" applyAlignment="1" applyProtection="1">
      <alignment horizontal="center" vertical="top"/>
      <protection locked="0"/>
    </xf>
    <xf numFmtId="0" fontId="4" fillId="0" borderId="22" xfId="0" applyFont="1" applyBorder="1" applyAlignment="1">
      <alignment horizontal="center" wrapText="1"/>
    </xf>
    <xf numFmtId="0" fontId="4" fillId="0" borderId="24" xfId="0" applyFont="1" applyBorder="1" applyAlignment="1">
      <alignment horizontal="center" wrapText="1"/>
    </xf>
    <xf numFmtId="0" fontId="4" fillId="0" borderId="23" xfId="0" applyFont="1" applyBorder="1" applyAlignment="1">
      <alignment horizontal="center" wrapText="1"/>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0" xfId="0"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cellXfs>
  <cellStyles count="3">
    <cellStyle name="Excel Built-in Normal" xfId="2" xr:uid="{00000000-0005-0000-0000-000000000000}"/>
    <cellStyle name="Normal" xfId="0" builtinId="0"/>
    <cellStyle name="Porcentaje" xfId="1" builtinId="5"/>
  </cellStyles>
  <dxfs count="55">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topLeftCell="A5" workbookViewId="0">
      <selection activeCell="B3" sqref="B3:M3"/>
    </sheetView>
  </sheetViews>
  <sheetFormatPr baseColWidth="10" defaultRowHeight="14.4" x14ac:dyDescent="0.3"/>
  <sheetData>
    <row r="1" spans="2:13" ht="15" thickBot="1" x14ac:dyDescent="0.35"/>
    <row r="2" spans="2:13" x14ac:dyDescent="0.3">
      <c r="B2" s="2"/>
      <c r="C2" s="3"/>
      <c r="D2" s="3"/>
      <c r="E2" s="3"/>
      <c r="F2" s="3"/>
      <c r="G2" s="3"/>
      <c r="H2" s="3"/>
      <c r="I2" s="3"/>
      <c r="J2" s="3"/>
      <c r="K2" s="3"/>
      <c r="L2" s="3"/>
      <c r="M2" s="4"/>
    </row>
    <row r="3" spans="2:13" ht="23.4" x14ac:dyDescent="0.45">
      <c r="B3" s="96" t="s">
        <v>180</v>
      </c>
      <c r="C3" s="97"/>
      <c r="D3" s="97"/>
      <c r="E3" s="97"/>
      <c r="F3" s="97"/>
      <c r="G3" s="97"/>
      <c r="H3" s="97"/>
      <c r="I3" s="97"/>
      <c r="J3" s="97"/>
      <c r="K3" s="97"/>
      <c r="L3" s="97"/>
      <c r="M3" s="98"/>
    </row>
    <row r="4" spans="2:13" ht="23.4" x14ac:dyDescent="0.45">
      <c r="B4" s="96" t="s">
        <v>10</v>
      </c>
      <c r="C4" s="97"/>
      <c r="D4" s="97"/>
      <c r="E4" s="97"/>
      <c r="F4" s="97"/>
      <c r="G4" s="97"/>
      <c r="H4" s="97"/>
      <c r="I4" s="97"/>
      <c r="J4" s="97"/>
      <c r="K4" s="97"/>
      <c r="L4" s="97"/>
      <c r="M4" s="98"/>
    </row>
    <row r="5" spans="2:13" x14ac:dyDescent="0.3">
      <c r="B5" s="5"/>
      <c r="M5" s="6"/>
    </row>
    <row r="6" spans="2:13" x14ac:dyDescent="0.3">
      <c r="B6" s="5"/>
      <c r="C6" s="99" t="s">
        <v>80</v>
      </c>
      <c r="D6" s="99"/>
      <c r="E6" s="99"/>
      <c r="F6" s="99"/>
      <c r="G6" s="99"/>
      <c r="H6" s="99"/>
      <c r="I6" s="99"/>
      <c r="J6" s="99"/>
      <c r="K6" s="99"/>
      <c r="L6" s="99"/>
      <c r="M6" s="6"/>
    </row>
    <row r="7" spans="2:13" x14ac:dyDescent="0.3">
      <c r="B7" s="5"/>
      <c r="C7" s="99"/>
      <c r="D7" s="99"/>
      <c r="E7" s="99"/>
      <c r="F7" s="99"/>
      <c r="G7" s="99"/>
      <c r="H7" s="99"/>
      <c r="I7" s="99"/>
      <c r="J7" s="99"/>
      <c r="K7" s="99"/>
      <c r="L7" s="99"/>
      <c r="M7" s="6"/>
    </row>
    <row r="8" spans="2:13" x14ac:dyDescent="0.3">
      <c r="B8" s="5"/>
      <c r="M8" s="6"/>
    </row>
    <row r="9" spans="2:13" x14ac:dyDescent="0.3">
      <c r="B9" s="5"/>
      <c r="M9" s="6"/>
    </row>
    <row r="10" spans="2:13" x14ac:dyDescent="0.3">
      <c r="B10" s="5"/>
      <c r="M10" s="6"/>
    </row>
    <row r="11" spans="2:13" x14ac:dyDescent="0.3">
      <c r="B11" s="5"/>
      <c r="M11" s="6"/>
    </row>
    <row r="12" spans="2:13" x14ac:dyDescent="0.3">
      <c r="B12" s="5"/>
      <c r="M12" s="6"/>
    </row>
    <row r="13" spans="2:13" x14ac:dyDescent="0.3">
      <c r="B13" s="5"/>
      <c r="M13" s="6"/>
    </row>
    <row r="14" spans="2:13" x14ac:dyDescent="0.3">
      <c r="B14" s="5"/>
      <c r="M14" s="6"/>
    </row>
    <row r="15" spans="2:13" x14ac:dyDescent="0.3">
      <c r="B15" s="5"/>
      <c r="M15" s="6"/>
    </row>
    <row r="16" spans="2:13" x14ac:dyDescent="0.3">
      <c r="B16" s="5"/>
      <c r="M16" s="6"/>
    </row>
    <row r="17" spans="2:13" ht="15" thickBot="1" x14ac:dyDescent="0.35">
      <c r="B17" s="7"/>
      <c r="C17" s="8"/>
      <c r="D17" s="8"/>
      <c r="E17" s="8"/>
      <c r="F17" s="8"/>
      <c r="G17" s="8"/>
      <c r="H17" s="8"/>
      <c r="I17" s="8"/>
      <c r="J17" s="8"/>
      <c r="K17" s="8"/>
      <c r="L17" s="8"/>
      <c r="M17" s="9"/>
    </row>
  </sheetData>
  <sheetProtection algorithmName="SHA-512" hashValue="tJwQ39DMHNfW7F1wxuz5VJgYGNMX905WNyLxrsED0tQCpIzmD854t8UZmSnCVa4GfsclYWXX2WK7L0MtLGEaxw==" saltValue="Ct8HOl156P2q/z5tHw8qLQ=="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5"/>
  <sheetViews>
    <sheetView topLeftCell="A403" workbookViewId="0">
      <selection activeCell="A19" sqref="A19"/>
    </sheetView>
  </sheetViews>
  <sheetFormatPr baseColWidth="10" defaultRowHeight="14.4" x14ac:dyDescent="0.3"/>
  <cols>
    <col min="1" max="1" width="125" customWidth="1"/>
  </cols>
  <sheetData>
    <row r="1" spans="1:1" x14ac:dyDescent="0.3">
      <c r="A1" s="46" t="s">
        <v>150</v>
      </c>
    </row>
    <row r="2" spans="1:1" x14ac:dyDescent="0.3">
      <c r="A2" s="35" t="s">
        <v>211</v>
      </c>
    </row>
    <row r="3" spans="1:1" x14ac:dyDescent="0.3">
      <c r="A3" s="35" t="s">
        <v>212</v>
      </c>
    </row>
    <row r="4" spans="1:1" x14ac:dyDescent="0.3">
      <c r="A4" s="35" t="s">
        <v>213</v>
      </c>
    </row>
    <row r="5" spans="1:1" x14ac:dyDescent="0.3">
      <c r="A5" s="35" t="s">
        <v>214</v>
      </c>
    </row>
    <row r="6" spans="1:1" x14ac:dyDescent="0.3">
      <c r="A6" s="35" t="s">
        <v>215</v>
      </c>
    </row>
    <row r="7" spans="1:1" x14ac:dyDescent="0.3">
      <c r="A7" s="35" t="s">
        <v>216</v>
      </c>
    </row>
    <row r="8" spans="1:1" x14ac:dyDescent="0.3">
      <c r="A8" s="35" t="s">
        <v>217</v>
      </c>
    </row>
    <row r="9" spans="1:1" x14ac:dyDescent="0.3">
      <c r="A9" s="35" t="s">
        <v>218</v>
      </c>
    </row>
    <row r="10" spans="1:1" x14ac:dyDescent="0.3">
      <c r="A10" s="35" t="s">
        <v>219</v>
      </c>
    </row>
    <row r="11" spans="1:1" x14ac:dyDescent="0.3">
      <c r="A11" s="35" t="s">
        <v>220</v>
      </c>
    </row>
    <row r="12" spans="1:1" x14ac:dyDescent="0.3">
      <c r="A12" s="35" t="s">
        <v>221</v>
      </c>
    </row>
    <row r="13" spans="1:1" x14ac:dyDescent="0.3">
      <c r="A13" s="35" t="s">
        <v>222</v>
      </c>
    </row>
    <row r="14" spans="1:1" x14ac:dyDescent="0.3">
      <c r="A14" s="35" t="s">
        <v>223</v>
      </c>
    </row>
    <row r="15" spans="1:1" x14ac:dyDescent="0.3">
      <c r="A15" s="35" t="s">
        <v>224</v>
      </c>
    </row>
    <row r="16" spans="1:1" x14ac:dyDescent="0.3">
      <c r="A16" s="35" t="s">
        <v>225</v>
      </c>
    </row>
    <row r="17" spans="1:1" x14ac:dyDescent="0.3">
      <c r="A17" s="35" t="s">
        <v>226</v>
      </c>
    </row>
    <row r="18" spans="1:1" x14ac:dyDescent="0.3">
      <c r="A18" s="35" t="s">
        <v>227</v>
      </c>
    </row>
    <row r="19" spans="1:1" x14ac:dyDescent="0.3">
      <c r="A19" s="35" t="s">
        <v>228</v>
      </c>
    </row>
    <row r="20" spans="1:1" x14ac:dyDescent="0.3">
      <c r="A20" s="35" t="s">
        <v>229</v>
      </c>
    </row>
    <row r="21" spans="1:1" x14ac:dyDescent="0.3">
      <c r="A21" s="35" t="s">
        <v>230</v>
      </c>
    </row>
    <row r="22" spans="1:1" x14ac:dyDescent="0.3">
      <c r="A22" s="35" t="s">
        <v>231</v>
      </c>
    </row>
    <row r="23" spans="1:1" x14ac:dyDescent="0.3">
      <c r="A23" s="35" t="s">
        <v>232</v>
      </c>
    </row>
    <row r="24" spans="1:1" x14ac:dyDescent="0.3">
      <c r="A24" s="35" t="s">
        <v>233</v>
      </c>
    </row>
    <row r="25" spans="1:1" x14ac:dyDescent="0.3">
      <c r="A25" s="35" t="s">
        <v>234</v>
      </c>
    </row>
    <row r="26" spans="1:1" x14ac:dyDescent="0.3">
      <c r="A26" s="35" t="s">
        <v>235</v>
      </c>
    </row>
    <row r="27" spans="1:1" x14ac:dyDescent="0.3">
      <c r="A27" s="35" t="s">
        <v>236</v>
      </c>
    </row>
    <row r="28" spans="1:1" x14ac:dyDescent="0.3">
      <c r="A28" s="35" t="s">
        <v>237</v>
      </c>
    </row>
    <row r="29" spans="1:1" x14ac:dyDescent="0.3">
      <c r="A29" s="35" t="s">
        <v>238</v>
      </c>
    </row>
    <row r="30" spans="1:1" x14ac:dyDescent="0.3">
      <c r="A30" s="35" t="s">
        <v>239</v>
      </c>
    </row>
    <row r="31" spans="1:1" x14ac:dyDescent="0.3">
      <c r="A31" s="35" t="s">
        <v>240</v>
      </c>
    </row>
    <row r="32" spans="1:1" x14ac:dyDescent="0.3">
      <c r="A32" s="35" t="s">
        <v>241</v>
      </c>
    </row>
    <row r="33" spans="1:1" x14ac:dyDescent="0.3">
      <c r="A33" s="35" t="s">
        <v>242</v>
      </c>
    </row>
    <row r="34" spans="1:1" x14ac:dyDescent="0.3">
      <c r="A34" s="35" t="s">
        <v>243</v>
      </c>
    </row>
    <row r="35" spans="1:1" x14ac:dyDescent="0.3">
      <c r="A35" s="35" t="s">
        <v>244</v>
      </c>
    </row>
    <row r="36" spans="1:1" x14ac:dyDescent="0.3">
      <c r="A36" s="35" t="s">
        <v>245</v>
      </c>
    </row>
    <row r="37" spans="1:1" x14ac:dyDescent="0.3">
      <c r="A37" s="35" t="s">
        <v>246</v>
      </c>
    </row>
    <row r="38" spans="1:1" x14ac:dyDescent="0.3">
      <c r="A38" s="35" t="s">
        <v>247</v>
      </c>
    </row>
    <row r="39" spans="1:1" x14ac:dyDescent="0.3">
      <c r="A39" s="35" t="s">
        <v>248</v>
      </c>
    </row>
    <row r="40" spans="1:1" x14ac:dyDescent="0.3">
      <c r="A40" s="35" t="s">
        <v>249</v>
      </c>
    </row>
    <row r="41" spans="1:1" x14ac:dyDescent="0.3">
      <c r="A41" s="35" t="s">
        <v>250</v>
      </c>
    </row>
    <row r="42" spans="1:1" x14ac:dyDescent="0.3">
      <c r="A42" s="35" t="s">
        <v>251</v>
      </c>
    </row>
    <row r="43" spans="1:1" x14ac:dyDescent="0.3">
      <c r="A43" s="35" t="s">
        <v>252</v>
      </c>
    </row>
    <row r="44" spans="1:1" x14ac:dyDescent="0.3">
      <c r="A44" s="35" t="s">
        <v>253</v>
      </c>
    </row>
    <row r="45" spans="1:1" x14ac:dyDescent="0.3">
      <c r="A45" s="35" t="s">
        <v>254</v>
      </c>
    </row>
    <row r="46" spans="1:1" x14ac:dyDescent="0.3">
      <c r="A46" s="35" t="s">
        <v>255</v>
      </c>
    </row>
    <row r="47" spans="1:1" x14ac:dyDescent="0.3">
      <c r="A47" s="35" t="s">
        <v>256</v>
      </c>
    </row>
    <row r="48" spans="1:1" x14ac:dyDescent="0.3">
      <c r="A48" s="35" t="s">
        <v>257</v>
      </c>
    </row>
    <row r="49" spans="1:1" x14ac:dyDescent="0.3">
      <c r="A49" s="35" t="s">
        <v>258</v>
      </c>
    </row>
    <row r="50" spans="1:1" x14ac:dyDescent="0.3">
      <c r="A50" s="35" t="s">
        <v>259</v>
      </c>
    </row>
    <row r="51" spans="1:1" x14ac:dyDescent="0.3">
      <c r="A51" s="35" t="s">
        <v>260</v>
      </c>
    </row>
    <row r="52" spans="1:1" x14ac:dyDescent="0.3">
      <c r="A52" s="35" t="s">
        <v>261</v>
      </c>
    </row>
    <row r="53" spans="1:1" x14ac:dyDescent="0.3">
      <c r="A53" s="35" t="s">
        <v>262</v>
      </c>
    </row>
    <row r="54" spans="1:1" x14ac:dyDescent="0.3">
      <c r="A54" s="35" t="s">
        <v>263</v>
      </c>
    </row>
    <row r="55" spans="1:1" x14ac:dyDescent="0.3">
      <c r="A55" s="35" t="s">
        <v>264</v>
      </c>
    </row>
    <row r="56" spans="1:1" x14ac:dyDescent="0.3">
      <c r="A56" s="35" t="s">
        <v>265</v>
      </c>
    </row>
    <row r="57" spans="1:1" x14ac:dyDescent="0.3">
      <c r="A57" s="35" t="s">
        <v>266</v>
      </c>
    </row>
    <row r="58" spans="1:1" x14ac:dyDescent="0.3">
      <c r="A58" s="35" t="s">
        <v>267</v>
      </c>
    </row>
    <row r="59" spans="1:1" x14ac:dyDescent="0.3">
      <c r="A59" s="35" t="s">
        <v>268</v>
      </c>
    </row>
    <row r="60" spans="1:1" x14ac:dyDescent="0.3">
      <c r="A60" s="35" t="s">
        <v>269</v>
      </c>
    </row>
    <row r="61" spans="1:1" x14ac:dyDescent="0.3">
      <c r="A61" s="35" t="s">
        <v>270</v>
      </c>
    </row>
    <row r="62" spans="1:1" x14ac:dyDescent="0.3">
      <c r="A62" s="35" t="s">
        <v>271</v>
      </c>
    </row>
    <row r="63" spans="1:1" x14ac:dyDescent="0.3">
      <c r="A63" s="35" t="s">
        <v>272</v>
      </c>
    </row>
    <row r="64" spans="1:1" x14ac:dyDescent="0.3">
      <c r="A64" s="35" t="s">
        <v>273</v>
      </c>
    </row>
    <row r="65" spans="1:1" x14ac:dyDescent="0.3">
      <c r="A65" s="35" t="s">
        <v>274</v>
      </c>
    </row>
    <row r="66" spans="1:1" x14ac:dyDescent="0.3">
      <c r="A66" s="35" t="s">
        <v>275</v>
      </c>
    </row>
    <row r="67" spans="1:1" x14ac:dyDescent="0.3">
      <c r="A67" s="35" t="s">
        <v>276</v>
      </c>
    </row>
    <row r="68" spans="1:1" x14ac:dyDescent="0.3">
      <c r="A68" s="35" t="s">
        <v>277</v>
      </c>
    </row>
    <row r="69" spans="1:1" x14ac:dyDescent="0.3">
      <c r="A69" s="35" t="s">
        <v>278</v>
      </c>
    </row>
    <row r="70" spans="1:1" x14ac:dyDescent="0.3">
      <c r="A70" s="35" t="s">
        <v>279</v>
      </c>
    </row>
    <row r="71" spans="1:1" x14ac:dyDescent="0.3">
      <c r="A71" s="35" t="s">
        <v>280</v>
      </c>
    </row>
    <row r="72" spans="1:1" x14ac:dyDescent="0.3">
      <c r="A72" s="35" t="s">
        <v>281</v>
      </c>
    </row>
    <row r="73" spans="1:1" x14ac:dyDescent="0.3">
      <c r="A73" s="35" t="s">
        <v>282</v>
      </c>
    </row>
    <row r="74" spans="1:1" x14ac:dyDescent="0.3">
      <c r="A74" s="35" t="s">
        <v>283</v>
      </c>
    </row>
    <row r="75" spans="1:1" x14ac:dyDescent="0.3">
      <c r="A75" s="35" t="s">
        <v>284</v>
      </c>
    </row>
    <row r="76" spans="1:1" x14ac:dyDescent="0.3">
      <c r="A76" s="35" t="s">
        <v>285</v>
      </c>
    </row>
    <row r="77" spans="1:1" x14ac:dyDescent="0.3">
      <c r="A77" s="35" t="s">
        <v>286</v>
      </c>
    </row>
    <row r="78" spans="1:1" x14ac:dyDescent="0.3">
      <c r="A78" s="35" t="s">
        <v>287</v>
      </c>
    </row>
    <row r="79" spans="1:1" x14ac:dyDescent="0.3">
      <c r="A79" s="35" t="s">
        <v>288</v>
      </c>
    </row>
    <row r="80" spans="1:1" x14ac:dyDescent="0.3">
      <c r="A80" s="35" t="s">
        <v>289</v>
      </c>
    </row>
    <row r="81" spans="1:1" x14ac:dyDescent="0.3">
      <c r="A81" s="35" t="s">
        <v>290</v>
      </c>
    </row>
    <row r="82" spans="1:1" x14ac:dyDescent="0.3">
      <c r="A82" s="35" t="s">
        <v>291</v>
      </c>
    </row>
    <row r="83" spans="1:1" x14ac:dyDescent="0.3">
      <c r="A83" s="35" t="s">
        <v>292</v>
      </c>
    </row>
    <row r="84" spans="1:1" x14ac:dyDescent="0.3">
      <c r="A84" s="35" t="s">
        <v>293</v>
      </c>
    </row>
    <row r="85" spans="1:1" x14ac:dyDescent="0.3">
      <c r="A85" s="35" t="s">
        <v>294</v>
      </c>
    </row>
    <row r="86" spans="1:1" x14ac:dyDescent="0.3">
      <c r="A86" s="35" t="s">
        <v>295</v>
      </c>
    </row>
    <row r="87" spans="1:1" x14ac:dyDescent="0.3">
      <c r="A87" s="35" t="s">
        <v>296</v>
      </c>
    </row>
    <row r="88" spans="1:1" x14ac:dyDescent="0.3">
      <c r="A88" s="35" t="s">
        <v>297</v>
      </c>
    </row>
    <row r="89" spans="1:1" x14ac:dyDescent="0.3">
      <c r="A89" s="35" t="s">
        <v>298</v>
      </c>
    </row>
    <row r="90" spans="1:1" x14ac:dyDescent="0.3">
      <c r="A90" s="35" t="s">
        <v>299</v>
      </c>
    </row>
    <row r="91" spans="1:1" x14ac:dyDescent="0.3">
      <c r="A91" s="35" t="s">
        <v>300</v>
      </c>
    </row>
    <row r="92" spans="1:1" x14ac:dyDescent="0.3">
      <c r="A92" s="35" t="s">
        <v>301</v>
      </c>
    </row>
    <row r="93" spans="1:1" x14ac:dyDescent="0.3">
      <c r="A93" s="35" t="s">
        <v>302</v>
      </c>
    </row>
    <row r="94" spans="1:1" x14ac:dyDescent="0.3">
      <c r="A94" s="35" t="s">
        <v>303</v>
      </c>
    </row>
    <row r="95" spans="1:1" x14ac:dyDescent="0.3">
      <c r="A95" s="35" t="s">
        <v>304</v>
      </c>
    </row>
    <row r="96" spans="1:1" x14ac:dyDescent="0.3">
      <c r="A96" s="35" t="s">
        <v>305</v>
      </c>
    </row>
    <row r="97" spans="1:1" x14ac:dyDescent="0.3">
      <c r="A97" s="35" t="s">
        <v>306</v>
      </c>
    </row>
    <row r="98" spans="1:1" x14ac:dyDescent="0.3">
      <c r="A98" s="35" t="s">
        <v>307</v>
      </c>
    </row>
    <row r="99" spans="1:1" x14ac:dyDescent="0.3">
      <c r="A99" s="35" t="s">
        <v>308</v>
      </c>
    </row>
    <row r="100" spans="1:1" x14ac:dyDescent="0.3">
      <c r="A100" s="35" t="s">
        <v>309</v>
      </c>
    </row>
    <row r="101" spans="1:1" x14ac:dyDescent="0.3">
      <c r="A101" s="35" t="s">
        <v>310</v>
      </c>
    </row>
    <row r="102" spans="1:1" x14ac:dyDescent="0.3">
      <c r="A102" s="35" t="s">
        <v>311</v>
      </c>
    </row>
    <row r="103" spans="1:1" x14ac:dyDescent="0.3">
      <c r="A103" s="35" t="s">
        <v>312</v>
      </c>
    </row>
    <row r="104" spans="1:1" x14ac:dyDescent="0.3">
      <c r="A104" s="35" t="s">
        <v>313</v>
      </c>
    </row>
    <row r="105" spans="1:1" x14ac:dyDescent="0.3">
      <c r="A105" s="35" t="s">
        <v>314</v>
      </c>
    </row>
    <row r="106" spans="1:1" x14ac:dyDescent="0.3">
      <c r="A106" s="35" t="s">
        <v>315</v>
      </c>
    </row>
    <row r="107" spans="1:1" x14ac:dyDescent="0.3">
      <c r="A107" s="35" t="s">
        <v>316</v>
      </c>
    </row>
    <row r="108" spans="1:1" x14ac:dyDescent="0.3">
      <c r="A108" s="35" t="s">
        <v>317</v>
      </c>
    </row>
    <row r="109" spans="1:1" x14ac:dyDescent="0.3">
      <c r="A109" s="35" t="s">
        <v>318</v>
      </c>
    </row>
    <row r="110" spans="1:1" x14ac:dyDescent="0.3">
      <c r="A110" s="35" t="s">
        <v>319</v>
      </c>
    </row>
    <row r="111" spans="1:1" x14ac:dyDescent="0.3">
      <c r="A111" s="35" t="s">
        <v>320</v>
      </c>
    </row>
    <row r="112" spans="1:1" x14ac:dyDescent="0.3">
      <c r="A112" s="35" t="s">
        <v>321</v>
      </c>
    </row>
    <row r="113" spans="1:1" x14ac:dyDescent="0.3">
      <c r="A113" s="35" t="s">
        <v>322</v>
      </c>
    </row>
    <row r="114" spans="1:1" x14ac:dyDescent="0.3">
      <c r="A114" s="35" t="s">
        <v>323</v>
      </c>
    </row>
    <row r="115" spans="1:1" x14ac:dyDescent="0.3">
      <c r="A115" s="35" t="s">
        <v>324</v>
      </c>
    </row>
    <row r="116" spans="1:1" x14ac:dyDescent="0.3">
      <c r="A116" s="35" t="s">
        <v>325</v>
      </c>
    </row>
    <row r="117" spans="1:1" x14ac:dyDescent="0.3">
      <c r="A117" s="35" t="s">
        <v>326</v>
      </c>
    </row>
    <row r="118" spans="1:1" x14ac:dyDescent="0.3">
      <c r="A118" s="35" t="s">
        <v>327</v>
      </c>
    </row>
    <row r="119" spans="1:1" x14ac:dyDescent="0.3">
      <c r="A119" s="35" t="s">
        <v>328</v>
      </c>
    </row>
    <row r="120" spans="1:1" x14ac:dyDescent="0.3">
      <c r="A120" s="35" t="s">
        <v>329</v>
      </c>
    </row>
    <row r="121" spans="1:1" x14ac:dyDescent="0.3">
      <c r="A121" s="35" t="s">
        <v>330</v>
      </c>
    </row>
    <row r="122" spans="1:1" x14ac:dyDescent="0.3">
      <c r="A122" s="35" t="s">
        <v>331</v>
      </c>
    </row>
    <row r="123" spans="1:1" x14ac:dyDescent="0.3">
      <c r="A123" s="35" t="s">
        <v>332</v>
      </c>
    </row>
    <row r="124" spans="1:1" x14ac:dyDescent="0.3">
      <c r="A124" s="35" t="s">
        <v>333</v>
      </c>
    </row>
    <row r="125" spans="1:1" x14ac:dyDescent="0.3">
      <c r="A125" s="35" t="s">
        <v>334</v>
      </c>
    </row>
    <row r="126" spans="1:1" x14ac:dyDescent="0.3">
      <c r="A126" s="35" t="s">
        <v>335</v>
      </c>
    </row>
    <row r="127" spans="1:1" x14ac:dyDescent="0.3">
      <c r="A127" s="35" t="s">
        <v>336</v>
      </c>
    </row>
    <row r="128" spans="1:1" x14ac:dyDescent="0.3">
      <c r="A128" s="35" t="s">
        <v>337</v>
      </c>
    </row>
    <row r="129" spans="1:1" x14ac:dyDescent="0.3">
      <c r="A129" s="35" t="s">
        <v>338</v>
      </c>
    </row>
    <row r="130" spans="1:1" x14ac:dyDescent="0.3">
      <c r="A130" s="35" t="s">
        <v>339</v>
      </c>
    </row>
    <row r="131" spans="1:1" x14ac:dyDescent="0.3">
      <c r="A131" s="35" t="s">
        <v>340</v>
      </c>
    </row>
    <row r="132" spans="1:1" x14ac:dyDescent="0.3">
      <c r="A132" s="35" t="s">
        <v>341</v>
      </c>
    </row>
    <row r="133" spans="1:1" x14ac:dyDescent="0.3">
      <c r="A133" s="35" t="s">
        <v>342</v>
      </c>
    </row>
    <row r="134" spans="1:1" x14ac:dyDescent="0.3">
      <c r="A134" s="35" t="s">
        <v>343</v>
      </c>
    </row>
    <row r="135" spans="1:1" x14ac:dyDescent="0.3">
      <c r="A135" s="35" t="s">
        <v>344</v>
      </c>
    </row>
    <row r="136" spans="1:1" x14ac:dyDescent="0.3">
      <c r="A136" s="35" t="s">
        <v>345</v>
      </c>
    </row>
    <row r="137" spans="1:1" x14ac:dyDescent="0.3">
      <c r="A137" s="35" t="s">
        <v>346</v>
      </c>
    </row>
    <row r="138" spans="1:1" x14ac:dyDescent="0.3">
      <c r="A138" s="35" t="s">
        <v>347</v>
      </c>
    </row>
    <row r="139" spans="1:1" x14ac:dyDescent="0.3">
      <c r="A139" s="35" t="s">
        <v>348</v>
      </c>
    </row>
    <row r="140" spans="1:1" x14ac:dyDescent="0.3">
      <c r="A140" s="35" t="s">
        <v>349</v>
      </c>
    </row>
    <row r="141" spans="1:1" x14ac:dyDescent="0.3">
      <c r="A141" s="35" t="s">
        <v>350</v>
      </c>
    </row>
    <row r="142" spans="1:1" x14ac:dyDescent="0.3">
      <c r="A142" s="35" t="s">
        <v>351</v>
      </c>
    </row>
    <row r="143" spans="1:1" x14ac:dyDescent="0.3">
      <c r="A143" s="35" t="s">
        <v>352</v>
      </c>
    </row>
    <row r="144" spans="1:1" x14ac:dyDescent="0.3">
      <c r="A144" s="35" t="s">
        <v>353</v>
      </c>
    </row>
    <row r="145" spans="1:1" x14ac:dyDescent="0.3">
      <c r="A145" s="35" t="s">
        <v>354</v>
      </c>
    </row>
    <row r="146" spans="1:1" x14ac:dyDescent="0.3">
      <c r="A146" s="35" t="s">
        <v>355</v>
      </c>
    </row>
    <row r="147" spans="1:1" x14ac:dyDescent="0.3">
      <c r="A147" s="35" t="s">
        <v>356</v>
      </c>
    </row>
    <row r="148" spans="1:1" x14ac:dyDescent="0.3">
      <c r="A148" s="35" t="s">
        <v>357</v>
      </c>
    </row>
    <row r="149" spans="1:1" x14ac:dyDescent="0.3">
      <c r="A149" s="35" t="s">
        <v>358</v>
      </c>
    </row>
    <row r="150" spans="1:1" x14ac:dyDescent="0.3">
      <c r="A150" s="35" t="s">
        <v>359</v>
      </c>
    </row>
    <row r="151" spans="1:1" x14ac:dyDescent="0.3">
      <c r="A151" s="35" t="s">
        <v>360</v>
      </c>
    </row>
    <row r="152" spans="1:1" x14ac:dyDescent="0.3">
      <c r="A152" s="35" t="s">
        <v>361</v>
      </c>
    </row>
    <row r="153" spans="1:1" x14ac:dyDescent="0.3">
      <c r="A153" s="35" t="s">
        <v>362</v>
      </c>
    </row>
    <row r="154" spans="1:1" x14ac:dyDescent="0.3">
      <c r="A154" s="35" t="s">
        <v>363</v>
      </c>
    </row>
    <row r="155" spans="1:1" x14ac:dyDescent="0.3">
      <c r="A155" s="35" t="s">
        <v>364</v>
      </c>
    </row>
    <row r="156" spans="1:1" x14ac:dyDescent="0.3">
      <c r="A156" s="35" t="s">
        <v>365</v>
      </c>
    </row>
    <row r="157" spans="1:1" x14ac:dyDescent="0.3">
      <c r="A157" s="35" t="s">
        <v>366</v>
      </c>
    </row>
    <row r="158" spans="1:1" x14ac:dyDescent="0.3">
      <c r="A158" s="35" t="s">
        <v>367</v>
      </c>
    </row>
    <row r="159" spans="1:1" x14ac:dyDescent="0.3">
      <c r="A159" s="35" t="s">
        <v>368</v>
      </c>
    </row>
    <row r="160" spans="1:1" x14ac:dyDescent="0.3">
      <c r="A160" s="35" t="s">
        <v>369</v>
      </c>
    </row>
    <row r="161" spans="1:1" x14ac:dyDescent="0.3">
      <c r="A161" s="35" t="s">
        <v>370</v>
      </c>
    </row>
    <row r="162" spans="1:1" x14ac:dyDescent="0.3">
      <c r="A162" s="35" t="s">
        <v>371</v>
      </c>
    </row>
    <row r="163" spans="1:1" x14ac:dyDescent="0.3">
      <c r="A163" s="35" t="s">
        <v>372</v>
      </c>
    </row>
    <row r="164" spans="1:1" x14ac:dyDescent="0.3">
      <c r="A164" s="35" t="s">
        <v>373</v>
      </c>
    </row>
    <row r="165" spans="1:1" x14ac:dyDescent="0.3">
      <c r="A165" s="35" t="s">
        <v>374</v>
      </c>
    </row>
    <row r="166" spans="1:1" x14ac:dyDescent="0.3">
      <c r="A166" s="35" t="s">
        <v>375</v>
      </c>
    </row>
    <row r="167" spans="1:1" x14ac:dyDescent="0.3">
      <c r="A167" s="35" t="s">
        <v>376</v>
      </c>
    </row>
    <row r="168" spans="1:1" x14ac:dyDescent="0.3">
      <c r="A168" s="35" t="s">
        <v>377</v>
      </c>
    </row>
    <row r="169" spans="1:1" x14ac:dyDescent="0.3">
      <c r="A169" s="35" t="s">
        <v>378</v>
      </c>
    </row>
    <row r="170" spans="1:1" x14ac:dyDescent="0.3">
      <c r="A170" s="35" t="s">
        <v>379</v>
      </c>
    </row>
    <row r="171" spans="1:1" x14ac:dyDescent="0.3">
      <c r="A171" s="35" t="s">
        <v>380</v>
      </c>
    </row>
    <row r="172" spans="1:1" x14ac:dyDescent="0.3">
      <c r="A172" s="35" t="s">
        <v>381</v>
      </c>
    </row>
    <row r="173" spans="1:1" x14ac:dyDescent="0.3">
      <c r="A173" s="35" t="s">
        <v>382</v>
      </c>
    </row>
    <row r="174" spans="1:1" x14ac:dyDescent="0.3">
      <c r="A174" s="35" t="s">
        <v>383</v>
      </c>
    </row>
    <row r="175" spans="1:1" x14ac:dyDescent="0.3">
      <c r="A175" s="35" t="s">
        <v>384</v>
      </c>
    </row>
    <row r="176" spans="1:1" x14ac:dyDescent="0.3">
      <c r="A176" s="35" t="s">
        <v>385</v>
      </c>
    </row>
    <row r="177" spans="1:1" x14ac:dyDescent="0.3">
      <c r="A177" s="35" t="s">
        <v>386</v>
      </c>
    </row>
    <row r="178" spans="1:1" x14ac:dyDescent="0.3">
      <c r="A178" s="35" t="s">
        <v>387</v>
      </c>
    </row>
    <row r="179" spans="1:1" x14ac:dyDescent="0.3">
      <c r="A179" s="35" t="s">
        <v>388</v>
      </c>
    </row>
    <row r="180" spans="1:1" x14ac:dyDescent="0.3">
      <c r="A180" s="35" t="s">
        <v>389</v>
      </c>
    </row>
    <row r="181" spans="1:1" x14ac:dyDescent="0.3">
      <c r="A181" s="35" t="s">
        <v>390</v>
      </c>
    </row>
    <row r="182" spans="1:1" x14ac:dyDescent="0.3">
      <c r="A182" s="35" t="s">
        <v>391</v>
      </c>
    </row>
    <row r="183" spans="1:1" x14ac:dyDescent="0.3">
      <c r="A183" s="35" t="s">
        <v>392</v>
      </c>
    </row>
    <row r="184" spans="1:1" x14ac:dyDescent="0.3">
      <c r="A184" s="35" t="s">
        <v>393</v>
      </c>
    </row>
    <row r="185" spans="1:1" x14ac:dyDescent="0.3">
      <c r="A185" s="35" t="s">
        <v>394</v>
      </c>
    </row>
    <row r="186" spans="1:1" x14ac:dyDescent="0.3">
      <c r="A186" s="35" t="s">
        <v>395</v>
      </c>
    </row>
    <row r="187" spans="1:1" x14ac:dyDescent="0.3">
      <c r="A187" s="35" t="s">
        <v>396</v>
      </c>
    </row>
    <row r="188" spans="1:1" x14ac:dyDescent="0.3">
      <c r="A188" s="35" t="s">
        <v>397</v>
      </c>
    </row>
    <row r="189" spans="1:1" x14ac:dyDescent="0.3">
      <c r="A189" s="35" t="s">
        <v>398</v>
      </c>
    </row>
    <row r="190" spans="1:1" x14ac:dyDescent="0.3">
      <c r="A190" s="35" t="s">
        <v>399</v>
      </c>
    </row>
    <row r="191" spans="1:1" x14ac:dyDescent="0.3">
      <c r="A191" s="35" t="s">
        <v>400</v>
      </c>
    </row>
    <row r="192" spans="1:1" x14ac:dyDescent="0.3">
      <c r="A192" s="35" t="s">
        <v>401</v>
      </c>
    </row>
    <row r="193" spans="1:1" x14ac:dyDescent="0.3">
      <c r="A193" s="35" t="s">
        <v>402</v>
      </c>
    </row>
    <row r="194" spans="1:1" x14ac:dyDescent="0.3">
      <c r="A194" s="35" t="s">
        <v>403</v>
      </c>
    </row>
    <row r="195" spans="1:1" x14ac:dyDescent="0.3">
      <c r="A195" s="35" t="s">
        <v>404</v>
      </c>
    </row>
    <row r="196" spans="1:1" x14ac:dyDescent="0.3">
      <c r="A196" s="35" t="s">
        <v>405</v>
      </c>
    </row>
    <row r="197" spans="1:1" x14ac:dyDescent="0.3">
      <c r="A197" s="35" t="s">
        <v>406</v>
      </c>
    </row>
    <row r="198" spans="1:1" x14ac:dyDescent="0.3">
      <c r="A198" s="35" t="s">
        <v>407</v>
      </c>
    </row>
    <row r="199" spans="1:1" x14ac:dyDescent="0.3">
      <c r="A199" s="35" t="s">
        <v>408</v>
      </c>
    </row>
    <row r="200" spans="1:1" x14ac:dyDescent="0.3">
      <c r="A200" s="35" t="s">
        <v>409</v>
      </c>
    </row>
    <row r="201" spans="1:1" x14ac:dyDescent="0.3">
      <c r="A201" s="35" t="s">
        <v>410</v>
      </c>
    </row>
    <row r="202" spans="1:1" x14ac:dyDescent="0.3">
      <c r="A202" s="35" t="s">
        <v>411</v>
      </c>
    </row>
    <row r="203" spans="1:1" x14ac:dyDescent="0.3">
      <c r="A203" s="35" t="s">
        <v>412</v>
      </c>
    </row>
    <row r="204" spans="1:1" x14ac:dyDescent="0.3">
      <c r="A204" s="35" t="s">
        <v>413</v>
      </c>
    </row>
    <row r="205" spans="1:1" x14ac:dyDescent="0.3">
      <c r="A205" s="35" t="s">
        <v>414</v>
      </c>
    </row>
    <row r="206" spans="1:1" x14ac:dyDescent="0.3">
      <c r="A206" s="35" t="s">
        <v>415</v>
      </c>
    </row>
    <row r="207" spans="1:1" x14ac:dyDescent="0.3">
      <c r="A207" s="35" t="s">
        <v>416</v>
      </c>
    </row>
    <row r="208" spans="1:1" x14ac:dyDescent="0.3">
      <c r="A208" s="35" t="s">
        <v>417</v>
      </c>
    </row>
    <row r="209" spans="1:1" x14ac:dyDescent="0.3">
      <c r="A209" s="35" t="s">
        <v>418</v>
      </c>
    </row>
    <row r="210" spans="1:1" x14ac:dyDescent="0.3">
      <c r="A210" s="35" t="s">
        <v>419</v>
      </c>
    </row>
    <row r="211" spans="1:1" x14ac:dyDescent="0.3">
      <c r="A211" s="35" t="s">
        <v>420</v>
      </c>
    </row>
    <row r="212" spans="1:1" x14ac:dyDescent="0.3">
      <c r="A212" s="35" t="s">
        <v>421</v>
      </c>
    </row>
    <row r="213" spans="1:1" x14ac:dyDescent="0.3">
      <c r="A213" s="35" t="s">
        <v>422</v>
      </c>
    </row>
    <row r="214" spans="1:1" x14ac:dyDescent="0.3">
      <c r="A214" s="35" t="s">
        <v>423</v>
      </c>
    </row>
    <row r="215" spans="1:1" x14ac:dyDescent="0.3">
      <c r="A215" s="35" t="s">
        <v>424</v>
      </c>
    </row>
    <row r="216" spans="1:1" x14ac:dyDescent="0.3">
      <c r="A216" s="35" t="s">
        <v>425</v>
      </c>
    </row>
    <row r="217" spans="1:1" x14ac:dyDescent="0.3">
      <c r="A217" s="35" t="s">
        <v>426</v>
      </c>
    </row>
    <row r="218" spans="1:1" x14ac:dyDescent="0.3">
      <c r="A218" s="35" t="s">
        <v>427</v>
      </c>
    </row>
    <row r="219" spans="1:1" x14ac:dyDescent="0.3">
      <c r="A219" s="35" t="s">
        <v>428</v>
      </c>
    </row>
    <row r="220" spans="1:1" x14ac:dyDescent="0.3">
      <c r="A220" s="35" t="s">
        <v>429</v>
      </c>
    </row>
    <row r="221" spans="1:1" x14ac:dyDescent="0.3">
      <c r="A221" s="35" t="s">
        <v>430</v>
      </c>
    </row>
    <row r="222" spans="1:1" x14ac:dyDescent="0.3">
      <c r="A222" s="35" t="s">
        <v>431</v>
      </c>
    </row>
    <row r="223" spans="1:1" x14ac:dyDescent="0.3">
      <c r="A223" s="35" t="s">
        <v>432</v>
      </c>
    </row>
    <row r="224" spans="1:1" x14ac:dyDescent="0.3">
      <c r="A224" s="35" t="s">
        <v>433</v>
      </c>
    </row>
    <row r="225" spans="1:1" x14ac:dyDescent="0.3">
      <c r="A225" s="35" t="s">
        <v>434</v>
      </c>
    </row>
    <row r="226" spans="1:1" x14ac:dyDescent="0.3">
      <c r="A226" s="35" t="s">
        <v>435</v>
      </c>
    </row>
    <row r="227" spans="1:1" x14ac:dyDescent="0.3">
      <c r="A227" s="35" t="s">
        <v>436</v>
      </c>
    </row>
    <row r="228" spans="1:1" x14ac:dyDescent="0.3">
      <c r="A228" s="35" t="s">
        <v>437</v>
      </c>
    </row>
    <row r="229" spans="1:1" x14ac:dyDescent="0.3">
      <c r="A229" s="35" t="s">
        <v>438</v>
      </c>
    </row>
    <row r="230" spans="1:1" x14ac:dyDescent="0.3">
      <c r="A230" s="35" t="s">
        <v>439</v>
      </c>
    </row>
    <row r="231" spans="1:1" x14ac:dyDescent="0.3">
      <c r="A231" s="35" t="s">
        <v>440</v>
      </c>
    </row>
    <row r="232" spans="1:1" x14ac:dyDescent="0.3">
      <c r="A232" s="35" t="s">
        <v>441</v>
      </c>
    </row>
    <row r="233" spans="1:1" x14ac:dyDescent="0.3">
      <c r="A233" s="35" t="s">
        <v>442</v>
      </c>
    </row>
    <row r="234" spans="1:1" x14ac:dyDescent="0.3">
      <c r="A234" s="35" t="s">
        <v>443</v>
      </c>
    </row>
    <row r="235" spans="1:1" x14ac:dyDescent="0.3">
      <c r="A235" s="35" t="s">
        <v>444</v>
      </c>
    </row>
    <row r="236" spans="1:1" x14ac:dyDescent="0.3">
      <c r="A236" s="35" t="s">
        <v>445</v>
      </c>
    </row>
    <row r="237" spans="1:1" x14ac:dyDescent="0.3">
      <c r="A237" s="35" t="s">
        <v>446</v>
      </c>
    </row>
    <row r="238" spans="1:1" x14ac:dyDescent="0.3">
      <c r="A238" s="35" t="s">
        <v>447</v>
      </c>
    </row>
    <row r="239" spans="1:1" x14ac:dyDescent="0.3">
      <c r="A239" s="35" t="s">
        <v>448</v>
      </c>
    </row>
    <row r="240" spans="1:1" x14ac:dyDescent="0.3">
      <c r="A240" s="35" t="s">
        <v>449</v>
      </c>
    </row>
    <row r="241" spans="1:1" x14ac:dyDescent="0.3">
      <c r="A241" s="35" t="s">
        <v>450</v>
      </c>
    </row>
    <row r="242" spans="1:1" x14ac:dyDescent="0.3">
      <c r="A242" s="35" t="s">
        <v>451</v>
      </c>
    </row>
    <row r="243" spans="1:1" x14ac:dyDescent="0.3">
      <c r="A243" s="35" t="s">
        <v>452</v>
      </c>
    </row>
    <row r="244" spans="1:1" x14ac:dyDescent="0.3">
      <c r="A244" s="35" t="s">
        <v>453</v>
      </c>
    </row>
    <row r="245" spans="1:1" x14ac:dyDescent="0.3">
      <c r="A245" s="35" t="s">
        <v>454</v>
      </c>
    </row>
    <row r="246" spans="1:1" x14ac:dyDescent="0.3">
      <c r="A246" s="35" t="s">
        <v>455</v>
      </c>
    </row>
    <row r="247" spans="1:1" x14ac:dyDescent="0.3">
      <c r="A247" s="35" t="s">
        <v>456</v>
      </c>
    </row>
    <row r="248" spans="1:1" x14ac:dyDescent="0.3">
      <c r="A248" s="35" t="s">
        <v>457</v>
      </c>
    </row>
    <row r="249" spans="1:1" x14ac:dyDescent="0.3">
      <c r="A249" s="35" t="s">
        <v>458</v>
      </c>
    </row>
    <row r="250" spans="1:1" x14ac:dyDescent="0.3">
      <c r="A250" s="35" t="s">
        <v>459</v>
      </c>
    </row>
    <row r="251" spans="1:1" x14ac:dyDescent="0.3">
      <c r="A251" s="35" t="s">
        <v>460</v>
      </c>
    </row>
    <row r="252" spans="1:1" x14ac:dyDescent="0.3">
      <c r="A252" s="35" t="s">
        <v>461</v>
      </c>
    </row>
    <row r="253" spans="1:1" x14ac:dyDescent="0.3">
      <c r="A253" s="35" t="s">
        <v>462</v>
      </c>
    </row>
    <row r="254" spans="1:1" x14ac:dyDescent="0.3">
      <c r="A254" s="35" t="s">
        <v>463</v>
      </c>
    </row>
    <row r="255" spans="1:1" x14ac:dyDescent="0.3">
      <c r="A255" s="35" t="s">
        <v>464</v>
      </c>
    </row>
    <row r="256" spans="1:1" x14ac:dyDescent="0.3">
      <c r="A256" s="35" t="s">
        <v>465</v>
      </c>
    </row>
    <row r="257" spans="1:1" x14ac:dyDescent="0.3">
      <c r="A257" s="35" t="s">
        <v>466</v>
      </c>
    </row>
    <row r="258" spans="1:1" x14ac:dyDescent="0.3">
      <c r="A258" s="35" t="s">
        <v>467</v>
      </c>
    </row>
    <row r="259" spans="1:1" x14ac:dyDescent="0.3">
      <c r="A259" s="35" t="s">
        <v>468</v>
      </c>
    </row>
    <row r="260" spans="1:1" x14ac:dyDescent="0.3">
      <c r="A260" s="35" t="s">
        <v>469</v>
      </c>
    </row>
    <row r="261" spans="1:1" x14ac:dyDescent="0.3">
      <c r="A261" s="35" t="s">
        <v>470</v>
      </c>
    </row>
    <row r="262" spans="1:1" x14ac:dyDescent="0.3">
      <c r="A262" s="35" t="s">
        <v>471</v>
      </c>
    </row>
    <row r="263" spans="1:1" x14ac:dyDescent="0.3">
      <c r="A263" s="35" t="s">
        <v>472</v>
      </c>
    </row>
    <row r="264" spans="1:1" x14ac:dyDescent="0.3">
      <c r="A264" s="35" t="s">
        <v>473</v>
      </c>
    </row>
    <row r="265" spans="1:1" x14ac:dyDescent="0.3">
      <c r="A265" s="35" t="s">
        <v>474</v>
      </c>
    </row>
    <row r="266" spans="1:1" x14ac:dyDescent="0.3">
      <c r="A266" s="35" t="s">
        <v>475</v>
      </c>
    </row>
    <row r="267" spans="1:1" x14ac:dyDescent="0.3">
      <c r="A267" s="35" t="s">
        <v>476</v>
      </c>
    </row>
    <row r="268" spans="1:1" x14ac:dyDescent="0.3">
      <c r="A268" s="35" t="s">
        <v>477</v>
      </c>
    </row>
    <row r="269" spans="1:1" x14ac:dyDescent="0.3">
      <c r="A269" s="35" t="s">
        <v>478</v>
      </c>
    </row>
    <row r="270" spans="1:1" x14ac:dyDescent="0.3">
      <c r="A270" s="35" t="s">
        <v>479</v>
      </c>
    </row>
    <row r="271" spans="1:1" x14ac:dyDescent="0.3">
      <c r="A271" s="35" t="s">
        <v>480</v>
      </c>
    </row>
    <row r="272" spans="1:1" x14ac:dyDescent="0.3">
      <c r="A272" s="35" t="s">
        <v>481</v>
      </c>
    </row>
    <row r="273" spans="1:1" x14ac:dyDescent="0.3">
      <c r="A273" s="35" t="s">
        <v>482</v>
      </c>
    </row>
    <row r="274" spans="1:1" x14ac:dyDescent="0.3">
      <c r="A274" s="35" t="s">
        <v>483</v>
      </c>
    </row>
    <row r="275" spans="1:1" x14ac:dyDescent="0.3">
      <c r="A275" s="35" t="s">
        <v>484</v>
      </c>
    </row>
    <row r="276" spans="1:1" x14ac:dyDescent="0.3">
      <c r="A276" s="35" t="s">
        <v>485</v>
      </c>
    </row>
    <row r="277" spans="1:1" x14ac:dyDescent="0.3">
      <c r="A277" s="35" t="s">
        <v>486</v>
      </c>
    </row>
    <row r="278" spans="1:1" x14ac:dyDescent="0.3">
      <c r="A278" s="35" t="s">
        <v>487</v>
      </c>
    </row>
    <row r="279" spans="1:1" x14ac:dyDescent="0.3">
      <c r="A279" s="35" t="s">
        <v>488</v>
      </c>
    </row>
    <row r="280" spans="1:1" x14ac:dyDescent="0.3">
      <c r="A280" s="35" t="s">
        <v>489</v>
      </c>
    </row>
    <row r="281" spans="1:1" x14ac:dyDescent="0.3">
      <c r="A281" s="35" t="s">
        <v>490</v>
      </c>
    </row>
    <row r="282" spans="1:1" x14ac:dyDescent="0.3">
      <c r="A282" s="35" t="s">
        <v>491</v>
      </c>
    </row>
    <row r="283" spans="1:1" x14ac:dyDescent="0.3">
      <c r="A283" s="35" t="s">
        <v>492</v>
      </c>
    </row>
    <row r="284" spans="1:1" x14ac:dyDescent="0.3">
      <c r="A284" s="35" t="s">
        <v>493</v>
      </c>
    </row>
    <row r="285" spans="1:1" x14ac:dyDescent="0.3">
      <c r="A285" s="35" t="s">
        <v>494</v>
      </c>
    </row>
    <row r="286" spans="1:1" x14ac:dyDescent="0.3">
      <c r="A286" s="35" t="s">
        <v>495</v>
      </c>
    </row>
    <row r="287" spans="1:1" x14ac:dyDescent="0.3">
      <c r="A287" s="35" t="s">
        <v>496</v>
      </c>
    </row>
    <row r="288" spans="1:1" x14ac:dyDescent="0.3">
      <c r="A288" s="35" t="s">
        <v>497</v>
      </c>
    </row>
    <row r="289" spans="1:1" x14ac:dyDescent="0.3">
      <c r="A289" s="35" t="s">
        <v>498</v>
      </c>
    </row>
    <row r="290" spans="1:1" x14ac:dyDescent="0.3">
      <c r="A290" s="35" t="s">
        <v>499</v>
      </c>
    </row>
    <row r="291" spans="1:1" x14ac:dyDescent="0.3">
      <c r="A291" s="35" t="s">
        <v>500</v>
      </c>
    </row>
    <row r="292" spans="1:1" x14ac:dyDescent="0.3">
      <c r="A292" s="35" t="s">
        <v>501</v>
      </c>
    </row>
    <row r="293" spans="1:1" x14ac:dyDescent="0.3">
      <c r="A293" s="35" t="s">
        <v>502</v>
      </c>
    </row>
    <row r="294" spans="1:1" x14ac:dyDescent="0.3">
      <c r="A294" s="35" t="s">
        <v>503</v>
      </c>
    </row>
    <row r="295" spans="1:1" x14ac:dyDescent="0.3">
      <c r="A295" s="35" t="s">
        <v>504</v>
      </c>
    </row>
    <row r="296" spans="1:1" x14ac:dyDescent="0.3">
      <c r="A296" s="35" t="s">
        <v>505</v>
      </c>
    </row>
    <row r="297" spans="1:1" x14ac:dyDescent="0.3">
      <c r="A297" s="35" t="s">
        <v>506</v>
      </c>
    </row>
    <row r="298" spans="1:1" x14ac:dyDescent="0.3">
      <c r="A298" s="35" t="s">
        <v>507</v>
      </c>
    </row>
    <row r="299" spans="1:1" x14ac:dyDescent="0.3">
      <c r="A299" s="35" t="s">
        <v>508</v>
      </c>
    </row>
    <row r="300" spans="1:1" x14ac:dyDescent="0.3">
      <c r="A300" s="35" t="s">
        <v>509</v>
      </c>
    </row>
    <row r="301" spans="1:1" x14ac:dyDescent="0.3">
      <c r="A301" s="35" t="s">
        <v>510</v>
      </c>
    </row>
    <row r="302" spans="1:1" x14ac:dyDescent="0.3">
      <c r="A302" s="35" t="s">
        <v>511</v>
      </c>
    </row>
    <row r="303" spans="1:1" x14ac:dyDescent="0.3">
      <c r="A303" s="35" t="s">
        <v>512</v>
      </c>
    </row>
    <row r="304" spans="1:1" x14ac:dyDescent="0.3">
      <c r="A304" s="35" t="s">
        <v>513</v>
      </c>
    </row>
    <row r="305" spans="1:1" x14ac:dyDescent="0.3">
      <c r="A305" s="35" t="s">
        <v>514</v>
      </c>
    </row>
    <row r="306" spans="1:1" x14ac:dyDescent="0.3">
      <c r="A306" s="35" t="s">
        <v>515</v>
      </c>
    </row>
    <row r="307" spans="1:1" x14ac:dyDescent="0.3">
      <c r="A307" s="35" t="s">
        <v>516</v>
      </c>
    </row>
    <row r="308" spans="1:1" x14ac:dyDescent="0.3">
      <c r="A308" s="35" t="s">
        <v>517</v>
      </c>
    </row>
    <row r="309" spans="1:1" x14ac:dyDescent="0.3">
      <c r="A309" s="35" t="s">
        <v>518</v>
      </c>
    </row>
    <row r="310" spans="1:1" x14ac:dyDescent="0.3">
      <c r="A310" s="35" t="s">
        <v>519</v>
      </c>
    </row>
    <row r="311" spans="1:1" x14ac:dyDescent="0.3">
      <c r="A311" s="35" t="s">
        <v>520</v>
      </c>
    </row>
    <row r="312" spans="1:1" x14ac:dyDescent="0.3">
      <c r="A312" s="35" t="s">
        <v>521</v>
      </c>
    </row>
    <row r="313" spans="1:1" x14ac:dyDescent="0.3">
      <c r="A313" s="35" t="s">
        <v>522</v>
      </c>
    </row>
    <row r="314" spans="1:1" x14ac:dyDescent="0.3">
      <c r="A314" s="35" t="s">
        <v>523</v>
      </c>
    </row>
    <row r="315" spans="1:1" x14ac:dyDescent="0.3">
      <c r="A315" s="35" t="s">
        <v>524</v>
      </c>
    </row>
    <row r="316" spans="1:1" x14ac:dyDescent="0.3">
      <c r="A316" s="35" t="s">
        <v>525</v>
      </c>
    </row>
    <row r="317" spans="1:1" x14ac:dyDescent="0.3">
      <c r="A317" s="35" t="s">
        <v>526</v>
      </c>
    </row>
    <row r="318" spans="1:1" x14ac:dyDescent="0.3">
      <c r="A318" s="35" t="s">
        <v>527</v>
      </c>
    </row>
    <row r="319" spans="1:1" x14ac:dyDescent="0.3">
      <c r="A319" s="35" t="s">
        <v>528</v>
      </c>
    </row>
    <row r="320" spans="1:1" x14ac:dyDescent="0.3">
      <c r="A320" s="35" t="s">
        <v>529</v>
      </c>
    </row>
    <row r="321" spans="1:1" x14ac:dyDescent="0.3">
      <c r="A321" s="35" t="s">
        <v>530</v>
      </c>
    </row>
    <row r="322" spans="1:1" x14ac:dyDescent="0.3">
      <c r="A322" s="35" t="s">
        <v>531</v>
      </c>
    </row>
    <row r="323" spans="1:1" x14ac:dyDescent="0.3">
      <c r="A323" s="35" t="s">
        <v>532</v>
      </c>
    </row>
    <row r="324" spans="1:1" x14ac:dyDescent="0.3">
      <c r="A324" s="35" t="s">
        <v>533</v>
      </c>
    </row>
    <row r="325" spans="1:1" x14ac:dyDescent="0.3">
      <c r="A325" s="35" t="s">
        <v>534</v>
      </c>
    </row>
    <row r="326" spans="1:1" x14ac:dyDescent="0.3">
      <c r="A326" s="35" t="s">
        <v>535</v>
      </c>
    </row>
    <row r="327" spans="1:1" x14ac:dyDescent="0.3">
      <c r="A327" s="35" t="s">
        <v>536</v>
      </c>
    </row>
    <row r="328" spans="1:1" x14ac:dyDescent="0.3">
      <c r="A328" s="35" t="s">
        <v>537</v>
      </c>
    </row>
    <row r="329" spans="1:1" x14ac:dyDescent="0.3">
      <c r="A329" s="35" t="s">
        <v>538</v>
      </c>
    </row>
    <row r="330" spans="1:1" x14ac:dyDescent="0.3">
      <c r="A330" s="35" t="s">
        <v>539</v>
      </c>
    </row>
    <row r="331" spans="1:1" x14ac:dyDescent="0.3">
      <c r="A331" s="35" t="s">
        <v>540</v>
      </c>
    </row>
    <row r="332" spans="1:1" x14ac:dyDescent="0.3">
      <c r="A332" s="35" t="s">
        <v>541</v>
      </c>
    </row>
    <row r="333" spans="1:1" x14ac:dyDescent="0.3">
      <c r="A333" s="35" t="s">
        <v>542</v>
      </c>
    </row>
    <row r="334" spans="1:1" x14ac:dyDescent="0.3">
      <c r="A334" s="35" t="s">
        <v>543</v>
      </c>
    </row>
    <row r="335" spans="1:1" x14ac:dyDescent="0.3">
      <c r="A335" s="35" t="s">
        <v>544</v>
      </c>
    </row>
    <row r="336" spans="1:1" x14ac:dyDescent="0.3">
      <c r="A336" s="35" t="s">
        <v>545</v>
      </c>
    </row>
    <row r="337" spans="1:1" x14ac:dyDescent="0.3">
      <c r="A337" s="35" t="s">
        <v>546</v>
      </c>
    </row>
    <row r="338" spans="1:1" x14ac:dyDescent="0.3">
      <c r="A338" s="35" t="s">
        <v>547</v>
      </c>
    </row>
    <row r="339" spans="1:1" x14ac:dyDescent="0.3">
      <c r="A339" s="35" t="s">
        <v>548</v>
      </c>
    </row>
    <row r="340" spans="1:1" x14ac:dyDescent="0.3">
      <c r="A340" s="35" t="s">
        <v>549</v>
      </c>
    </row>
    <row r="341" spans="1:1" x14ac:dyDescent="0.3">
      <c r="A341" s="35" t="s">
        <v>550</v>
      </c>
    </row>
    <row r="342" spans="1:1" x14ac:dyDescent="0.3">
      <c r="A342" s="35" t="s">
        <v>551</v>
      </c>
    </row>
    <row r="343" spans="1:1" x14ac:dyDescent="0.3">
      <c r="A343" s="35" t="s">
        <v>552</v>
      </c>
    </row>
    <row r="344" spans="1:1" x14ac:dyDescent="0.3">
      <c r="A344" s="35" t="s">
        <v>553</v>
      </c>
    </row>
    <row r="345" spans="1:1" x14ac:dyDescent="0.3">
      <c r="A345" s="35" t="s">
        <v>554</v>
      </c>
    </row>
    <row r="346" spans="1:1" x14ac:dyDescent="0.3">
      <c r="A346" s="35" t="s">
        <v>555</v>
      </c>
    </row>
    <row r="347" spans="1:1" x14ac:dyDescent="0.3">
      <c r="A347" s="35" t="s">
        <v>556</v>
      </c>
    </row>
    <row r="348" spans="1:1" x14ac:dyDescent="0.3">
      <c r="A348" s="35" t="s">
        <v>557</v>
      </c>
    </row>
    <row r="349" spans="1:1" x14ac:dyDescent="0.3">
      <c r="A349" s="35" t="s">
        <v>558</v>
      </c>
    </row>
    <row r="350" spans="1:1" x14ac:dyDescent="0.3">
      <c r="A350" s="35" t="s">
        <v>559</v>
      </c>
    </row>
    <row r="351" spans="1:1" x14ac:dyDescent="0.3">
      <c r="A351" s="35" t="s">
        <v>560</v>
      </c>
    </row>
    <row r="352" spans="1:1" x14ac:dyDescent="0.3">
      <c r="A352" s="35" t="s">
        <v>561</v>
      </c>
    </row>
    <row r="353" spans="1:1" x14ac:dyDescent="0.3">
      <c r="A353" s="35" t="s">
        <v>562</v>
      </c>
    </row>
    <row r="354" spans="1:1" x14ac:dyDescent="0.3">
      <c r="A354" s="35" t="s">
        <v>563</v>
      </c>
    </row>
    <row r="355" spans="1:1" x14ac:dyDescent="0.3">
      <c r="A355" s="35" t="s">
        <v>564</v>
      </c>
    </row>
    <row r="356" spans="1:1" x14ac:dyDescent="0.3">
      <c r="A356" s="35" t="s">
        <v>565</v>
      </c>
    </row>
    <row r="357" spans="1:1" x14ac:dyDescent="0.3">
      <c r="A357" s="35" t="s">
        <v>566</v>
      </c>
    </row>
    <row r="358" spans="1:1" x14ac:dyDescent="0.3">
      <c r="A358" s="35" t="s">
        <v>567</v>
      </c>
    </row>
    <row r="359" spans="1:1" x14ac:dyDescent="0.3">
      <c r="A359" s="35" t="s">
        <v>568</v>
      </c>
    </row>
    <row r="360" spans="1:1" x14ac:dyDescent="0.3">
      <c r="A360" s="35" t="s">
        <v>569</v>
      </c>
    </row>
    <row r="361" spans="1:1" x14ac:dyDescent="0.3">
      <c r="A361" s="35" t="s">
        <v>570</v>
      </c>
    </row>
    <row r="362" spans="1:1" x14ac:dyDescent="0.3">
      <c r="A362" s="35" t="s">
        <v>571</v>
      </c>
    </row>
    <row r="363" spans="1:1" x14ac:dyDescent="0.3">
      <c r="A363" s="35" t="s">
        <v>572</v>
      </c>
    </row>
    <row r="364" spans="1:1" x14ac:dyDescent="0.3">
      <c r="A364" s="35" t="s">
        <v>573</v>
      </c>
    </row>
    <row r="365" spans="1:1" x14ac:dyDescent="0.3">
      <c r="A365" s="35" t="s">
        <v>574</v>
      </c>
    </row>
    <row r="366" spans="1:1" x14ac:dyDescent="0.3">
      <c r="A366" s="35" t="s">
        <v>575</v>
      </c>
    </row>
    <row r="367" spans="1:1" x14ac:dyDescent="0.3">
      <c r="A367" s="35" t="s">
        <v>576</v>
      </c>
    </row>
    <row r="368" spans="1:1" x14ac:dyDescent="0.3">
      <c r="A368" s="35" t="s">
        <v>577</v>
      </c>
    </row>
    <row r="369" spans="1:1" x14ac:dyDescent="0.3">
      <c r="A369" s="35" t="s">
        <v>578</v>
      </c>
    </row>
    <row r="370" spans="1:1" x14ac:dyDescent="0.3">
      <c r="A370" s="35" t="s">
        <v>579</v>
      </c>
    </row>
    <row r="371" spans="1:1" x14ac:dyDescent="0.3">
      <c r="A371" s="35" t="s">
        <v>580</v>
      </c>
    </row>
    <row r="372" spans="1:1" x14ac:dyDescent="0.3">
      <c r="A372" s="35" t="s">
        <v>581</v>
      </c>
    </row>
    <row r="373" spans="1:1" x14ac:dyDescent="0.3">
      <c r="A373" s="35" t="s">
        <v>582</v>
      </c>
    </row>
    <row r="374" spans="1:1" x14ac:dyDescent="0.3">
      <c r="A374" s="35" t="s">
        <v>583</v>
      </c>
    </row>
    <row r="375" spans="1:1" x14ac:dyDescent="0.3">
      <c r="A375" s="35" t="s">
        <v>584</v>
      </c>
    </row>
    <row r="376" spans="1:1" x14ac:dyDescent="0.3">
      <c r="A376" s="35" t="s">
        <v>585</v>
      </c>
    </row>
    <row r="377" spans="1:1" x14ac:dyDescent="0.3">
      <c r="A377" s="35" t="s">
        <v>586</v>
      </c>
    </row>
    <row r="378" spans="1:1" x14ac:dyDescent="0.3">
      <c r="A378" s="35" t="s">
        <v>587</v>
      </c>
    </row>
    <row r="379" spans="1:1" x14ac:dyDescent="0.3">
      <c r="A379" s="35" t="s">
        <v>588</v>
      </c>
    </row>
    <row r="380" spans="1:1" x14ac:dyDescent="0.3">
      <c r="A380" s="35" t="s">
        <v>589</v>
      </c>
    </row>
    <row r="381" spans="1:1" x14ac:dyDescent="0.3">
      <c r="A381" s="35" t="s">
        <v>590</v>
      </c>
    </row>
    <row r="382" spans="1:1" x14ac:dyDescent="0.3">
      <c r="A382" s="35" t="s">
        <v>591</v>
      </c>
    </row>
    <row r="383" spans="1:1" x14ac:dyDescent="0.3">
      <c r="A383" s="35" t="s">
        <v>592</v>
      </c>
    </row>
    <row r="384" spans="1:1" x14ac:dyDescent="0.3">
      <c r="A384" s="35" t="s">
        <v>593</v>
      </c>
    </row>
    <row r="385" spans="1:1" x14ac:dyDescent="0.3">
      <c r="A385" s="35" t="s">
        <v>594</v>
      </c>
    </row>
    <row r="386" spans="1:1" x14ac:dyDescent="0.3">
      <c r="A386" s="35" t="s">
        <v>595</v>
      </c>
    </row>
    <row r="387" spans="1:1" x14ac:dyDescent="0.3">
      <c r="A387" s="35" t="s">
        <v>596</v>
      </c>
    </row>
    <row r="388" spans="1:1" x14ac:dyDescent="0.3">
      <c r="A388" s="35" t="s">
        <v>597</v>
      </c>
    </row>
    <row r="389" spans="1:1" x14ac:dyDescent="0.3">
      <c r="A389" s="35" t="s">
        <v>598</v>
      </c>
    </row>
    <row r="390" spans="1:1" x14ac:dyDescent="0.3">
      <c r="A390" s="35" t="s">
        <v>599</v>
      </c>
    </row>
    <row r="391" spans="1:1" x14ac:dyDescent="0.3">
      <c r="A391" s="35" t="s">
        <v>600</v>
      </c>
    </row>
    <row r="392" spans="1:1" x14ac:dyDescent="0.3">
      <c r="A392" s="35" t="s">
        <v>601</v>
      </c>
    </row>
    <row r="393" spans="1:1" x14ac:dyDescent="0.3">
      <c r="A393" s="35" t="s">
        <v>602</v>
      </c>
    </row>
    <row r="394" spans="1:1" x14ac:dyDescent="0.3">
      <c r="A394" s="35" t="s">
        <v>603</v>
      </c>
    </row>
    <row r="395" spans="1:1" x14ac:dyDescent="0.3">
      <c r="A395" s="35" t="s">
        <v>604</v>
      </c>
    </row>
    <row r="396" spans="1:1" x14ac:dyDescent="0.3">
      <c r="A396" s="35" t="s">
        <v>605</v>
      </c>
    </row>
    <row r="397" spans="1:1" x14ac:dyDescent="0.3">
      <c r="A397" s="35" t="s">
        <v>606</v>
      </c>
    </row>
    <row r="398" spans="1:1" x14ac:dyDescent="0.3">
      <c r="A398" s="35" t="s">
        <v>607</v>
      </c>
    </row>
    <row r="399" spans="1:1" x14ac:dyDescent="0.3">
      <c r="A399" s="35" t="s">
        <v>608</v>
      </c>
    </row>
    <row r="400" spans="1:1" x14ac:dyDescent="0.3">
      <c r="A400" s="35" t="s">
        <v>609</v>
      </c>
    </row>
    <row r="401" spans="1:1" x14ac:dyDescent="0.3">
      <c r="A401" s="35" t="s">
        <v>610</v>
      </c>
    </row>
    <row r="402" spans="1:1" x14ac:dyDescent="0.3">
      <c r="A402" s="35" t="s">
        <v>611</v>
      </c>
    </row>
    <row r="403" spans="1:1" x14ac:dyDescent="0.3">
      <c r="A403" s="35" t="s">
        <v>612</v>
      </c>
    </row>
    <row r="404" spans="1:1" x14ac:dyDescent="0.3">
      <c r="A404" s="35" t="s">
        <v>613</v>
      </c>
    </row>
    <row r="405" spans="1:1" x14ac:dyDescent="0.3">
      <c r="A405" s="35" t="s">
        <v>614</v>
      </c>
    </row>
    <row r="406" spans="1:1" x14ac:dyDescent="0.3">
      <c r="A406" s="35" t="s">
        <v>615</v>
      </c>
    </row>
    <row r="407" spans="1:1" x14ac:dyDescent="0.3">
      <c r="A407" s="35" t="s">
        <v>616</v>
      </c>
    </row>
    <row r="408" spans="1:1" x14ac:dyDescent="0.3">
      <c r="A408" s="35" t="s">
        <v>617</v>
      </c>
    </row>
    <row r="409" spans="1:1" x14ac:dyDescent="0.3">
      <c r="A409" s="35" t="s">
        <v>618</v>
      </c>
    </row>
    <row r="410" spans="1:1" x14ac:dyDescent="0.3">
      <c r="A410" s="35" t="s">
        <v>619</v>
      </c>
    </row>
    <row r="411" spans="1:1" x14ac:dyDescent="0.3">
      <c r="A411" s="35" t="s">
        <v>620</v>
      </c>
    </row>
    <row r="412" spans="1:1" x14ac:dyDescent="0.3">
      <c r="A412" s="35" t="s">
        <v>621</v>
      </c>
    </row>
    <row r="413" spans="1:1" x14ac:dyDescent="0.3">
      <c r="A413" s="35" t="s">
        <v>622</v>
      </c>
    </row>
    <row r="414" spans="1:1" x14ac:dyDescent="0.3">
      <c r="A414" s="35" t="s">
        <v>623</v>
      </c>
    </row>
    <row r="415" spans="1:1" x14ac:dyDescent="0.3">
      <c r="A415" s="35" t="s">
        <v>624</v>
      </c>
    </row>
    <row r="416" spans="1:1" x14ac:dyDescent="0.3">
      <c r="A416" s="35" t="s">
        <v>625</v>
      </c>
    </row>
    <row r="417" spans="1:1" x14ac:dyDescent="0.3">
      <c r="A417" s="35" t="s">
        <v>626</v>
      </c>
    </row>
    <row r="418" spans="1:1" x14ac:dyDescent="0.3">
      <c r="A418" s="35" t="s">
        <v>627</v>
      </c>
    </row>
    <row r="419" spans="1:1" x14ac:dyDescent="0.3">
      <c r="A419" s="35" t="s">
        <v>628</v>
      </c>
    </row>
    <row r="420" spans="1:1" x14ac:dyDescent="0.3">
      <c r="A420" s="35" t="s">
        <v>629</v>
      </c>
    </row>
    <row r="421" spans="1:1" x14ac:dyDescent="0.3">
      <c r="A421" s="35" t="s">
        <v>630</v>
      </c>
    </row>
    <row r="422" spans="1:1" x14ac:dyDescent="0.3">
      <c r="A422" s="35" t="s">
        <v>631</v>
      </c>
    </row>
    <row r="423" spans="1:1" x14ac:dyDescent="0.3">
      <c r="A423" s="35" t="s">
        <v>632</v>
      </c>
    </row>
    <row r="424" spans="1:1" x14ac:dyDescent="0.3">
      <c r="A424" s="35" t="s">
        <v>633</v>
      </c>
    </row>
    <row r="425" spans="1:1" x14ac:dyDescent="0.3">
      <c r="A425" s="35" t="s">
        <v>155</v>
      </c>
    </row>
  </sheetData>
  <sheetProtection algorithmName="SHA-512" hashValue="fISTTcIAm5wZ9ydrlObgMq4lrraGTJpGMYvrWpVkKKUQYCG0fudRfgaD/ndWuiCVEO4I2nbDmK5sUltSp6fP3w==" saltValue="JHpWkzLfnPWsl4+D5x8TGg==" spinCount="100000" sheet="1" objects="1" scenarios="1"/>
  <sortState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B28" sqref="B28"/>
    </sheetView>
  </sheetViews>
  <sheetFormatPr baseColWidth="10" defaultColWidth="10.6640625" defaultRowHeight="14.4" x14ac:dyDescent="0.3"/>
  <cols>
    <col min="1" max="1" width="34.5546875" style="55" customWidth="1"/>
    <col min="2" max="2" width="29.5546875" style="55" customWidth="1"/>
    <col min="3" max="74" width="10.6640625" style="55"/>
    <col min="75" max="75" width="15.44140625" style="55" customWidth="1"/>
    <col min="76" max="16384" width="10.6640625" style="55"/>
  </cols>
  <sheetData>
    <row r="2" spans="1:88" x14ac:dyDescent="0.3">
      <c r="A2" s="58" t="s">
        <v>35</v>
      </c>
      <c r="B2" s="58" t="s">
        <v>97</v>
      </c>
      <c r="C2" s="58" t="s">
        <v>20</v>
      </c>
      <c r="D2" s="58" t="s">
        <v>21</v>
      </c>
      <c r="E2" s="58" t="s">
        <v>25</v>
      </c>
      <c r="F2" s="58" t="s">
        <v>19</v>
      </c>
      <c r="G2" s="58" t="s">
        <v>89</v>
      </c>
      <c r="H2" s="58" t="s">
        <v>90</v>
      </c>
      <c r="I2" s="59" t="s">
        <v>98</v>
      </c>
      <c r="J2" s="59" t="s">
        <v>99</v>
      </c>
      <c r="K2" s="59" t="s">
        <v>100</v>
      </c>
      <c r="L2" s="59" t="s">
        <v>101</v>
      </c>
      <c r="M2" s="59" t="s">
        <v>102</v>
      </c>
      <c r="N2" s="59" t="s">
        <v>103</v>
      </c>
      <c r="O2" s="59" t="s">
        <v>104</v>
      </c>
      <c r="P2" s="58" t="s">
        <v>26</v>
      </c>
      <c r="Q2" s="58" t="s">
        <v>27</v>
      </c>
      <c r="R2" s="58" t="s">
        <v>28</v>
      </c>
      <c r="S2" s="58" t="s">
        <v>105</v>
      </c>
      <c r="T2" s="58" t="s">
        <v>106</v>
      </c>
      <c r="U2" s="58" t="s">
        <v>34</v>
      </c>
      <c r="V2" s="58" t="s">
        <v>107</v>
      </c>
      <c r="W2" s="58" t="s">
        <v>74</v>
      </c>
      <c r="X2" s="58" t="s">
        <v>75</v>
      </c>
      <c r="Y2" s="58" t="s">
        <v>76</v>
      </c>
      <c r="Z2" s="58" t="s">
        <v>77</v>
      </c>
      <c r="AA2" s="58" t="s">
        <v>78</v>
      </c>
      <c r="AB2" s="59" t="s">
        <v>108</v>
      </c>
      <c r="AC2" s="59" t="s">
        <v>109</v>
      </c>
      <c r="AD2" s="59" t="s">
        <v>110</v>
      </c>
      <c r="AE2" s="58" t="s">
        <v>32</v>
      </c>
      <c r="AF2" s="58" t="s">
        <v>57</v>
      </c>
      <c r="AG2" s="58" t="s">
        <v>58</v>
      </c>
      <c r="AH2" s="58" t="s">
        <v>33</v>
      </c>
      <c r="AI2" s="58" t="s">
        <v>111</v>
      </c>
      <c r="AJ2" s="58" t="s">
        <v>112</v>
      </c>
      <c r="AK2" s="58" t="s">
        <v>113</v>
      </c>
      <c r="AL2" s="58" t="s">
        <v>114</v>
      </c>
      <c r="AM2" s="58" t="s">
        <v>115</v>
      </c>
      <c r="AN2" s="58" t="s">
        <v>116</v>
      </c>
      <c r="AO2" s="58" t="s">
        <v>117</v>
      </c>
      <c r="AP2" s="58" t="s">
        <v>118</v>
      </c>
      <c r="AQ2" s="60" t="s">
        <v>50</v>
      </c>
      <c r="AR2" s="60" t="s">
        <v>51</v>
      </c>
      <c r="AS2" s="60" t="s">
        <v>47</v>
      </c>
      <c r="AT2" s="60" t="s">
        <v>48</v>
      </c>
      <c r="AU2" s="60" t="s">
        <v>49</v>
      </c>
      <c r="AV2" s="60" t="s">
        <v>52</v>
      </c>
      <c r="AW2" s="60" t="s">
        <v>64</v>
      </c>
      <c r="AX2" s="60" t="s">
        <v>54</v>
      </c>
      <c r="AY2" s="60" t="s">
        <v>55</v>
      </c>
      <c r="AZ2" s="60" t="s">
        <v>66</v>
      </c>
      <c r="BA2" s="60" t="s">
        <v>67</v>
      </c>
      <c r="BB2" s="61" t="s">
        <v>119</v>
      </c>
      <c r="BC2" s="61" t="s">
        <v>79</v>
      </c>
      <c r="BD2" s="62" t="s">
        <v>120</v>
      </c>
      <c r="BE2" s="62" t="s">
        <v>121</v>
      </c>
      <c r="BF2" s="62" t="s">
        <v>122</v>
      </c>
      <c r="BG2" s="62" t="s">
        <v>123</v>
      </c>
      <c r="BH2" s="62" t="s">
        <v>124</v>
      </c>
      <c r="BI2" s="62" t="s">
        <v>125</v>
      </c>
      <c r="BJ2" s="62" t="s">
        <v>126</v>
      </c>
      <c r="BK2" s="62" t="s">
        <v>127</v>
      </c>
      <c r="BL2" s="62" t="s">
        <v>128</v>
      </c>
      <c r="BM2" s="62" t="s">
        <v>129</v>
      </c>
      <c r="BN2" s="62" t="s">
        <v>130</v>
      </c>
      <c r="BO2" s="62" t="s">
        <v>131</v>
      </c>
      <c r="BP2" s="62" t="s">
        <v>157</v>
      </c>
      <c r="BQ2" s="62" t="s">
        <v>158</v>
      </c>
      <c r="BR2" s="62" t="s">
        <v>159</v>
      </c>
      <c r="BS2" s="62" t="s">
        <v>160</v>
      </c>
      <c r="BT2" s="62" t="s">
        <v>161</v>
      </c>
      <c r="BU2" s="62" t="s">
        <v>162</v>
      </c>
      <c r="BV2" s="62" t="s">
        <v>164</v>
      </c>
      <c r="BW2" s="62" t="s">
        <v>169</v>
      </c>
      <c r="BX2" s="62" t="s">
        <v>170</v>
      </c>
      <c r="BY2" s="62" t="s">
        <v>171</v>
      </c>
      <c r="BZ2" s="62" t="s">
        <v>172</v>
      </c>
      <c r="CA2" s="62"/>
      <c r="CB2" s="62"/>
      <c r="CC2" s="62"/>
      <c r="CD2" s="62"/>
      <c r="CE2" s="62"/>
      <c r="CF2" s="62"/>
      <c r="CG2" s="62"/>
      <c r="CH2" s="62"/>
      <c r="CI2" s="62"/>
      <c r="CJ2" s="62"/>
    </row>
    <row r="3" spans="1:88" x14ac:dyDescent="0.3">
      <c r="A3" s="55" t="str">
        <f>'Resumen General'!C5</f>
        <v>UNIVERSIDAD PEDAGOGICA NACIONAL</v>
      </c>
      <c r="B3" s="55" t="str">
        <f>'Resumen General'!C6</f>
        <v>YESID HERNANDO MARÍN CORBA</v>
      </c>
      <c r="C3" s="55">
        <f>+ABOGADOS!D11</f>
        <v>2</v>
      </c>
      <c r="D3" s="55">
        <f>+ABOGADOS!D12</f>
        <v>2</v>
      </c>
      <c r="E3" s="55">
        <f>+ABOGADOS!D13</f>
        <v>2</v>
      </c>
      <c r="F3" s="55">
        <f>+ABOGADOS!D14</f>
        <v>0</v>
      </c>
      <c r="G3" s="55">
        <f>+ABOGADOS!D17</f>
        <v>0</v>
      </c>
      <c r="H3" s="55">
        <f>+ABOGADOS!D18</f>
        <v>0</v>
      </c>
      <c r="I3" s="55">
        <f>+ABOGADOS!H10</f>
        <v>2</v>
      </c>
      <c r="J3" s="55">
        <f>+ABOGADOS!H11</f>
        <v>2</v>
      </c>
      <c r="K3" s="55">
        <f>+ABOGADOS!H12</f>
        <v>2</v>
      </c>
      <c r="L3" s="55">
        <f>+ABOGADOS!H17</f>
        <v>2</v>
      </c>
      <c r="M3" s="55">
        <f>+ABOGADOS!H18</f>
        <v>0</v>
      </c>
      <c r="N3" s="55">
        <f>+ABOGADOS!H19</f>
        <v>0</v>
      </c>
      <c r="O3" s="55">
        <f>+ABOGADOS!H20</f>
        <v>0</v>
      </c>
      <c r="P3" s="55">
        <f>+JUDICIALES!D11</f>
        <v>51</v>
      </c>
      <c r="Q3" s="55">
        <f>+JUDICIALES!D12</f>
        <v>45</v>
      </c>
      <c r="R3" s="55">
        <f>+JUDICIALES!D13</f>
        <v>0</v>
      </c>
      <c r="S3" s="55">
        <f>+JUDICIALES!D16</f>
        <v>3</v>
      </c>
      <c r="T3" s="55">
        <f>+JUDICIALES!D17</f>
        <v>5</v>
      </c>
      <c r="U3" s="55">
        <f>+JUDICIALES!D21</f>
        <v>128</v>
      </c>
      <c r="V3" s="55">
        <f>+JUDICIALES!D22</f>
        <v>9</v>
      </c>
      <c r="W3" s="55">
        <f>JUDICIALES!D28</f>
        <v>5</v>
      </c>
      <c r="X3" s="55">
        <f>JUDICIALES!D29</f>
        <v>4</v>
      </c>
      <c r="Y3" s="55">
        <f>JUDICIALES!D30</f>
        <v>0</v>
      </c>
      <c r="Z3" s="55">
        <f>JUDICIALES!D31</f>
        <v>0</v>
      </c>
      <c r="AA3" s="55">
        <f>JUDICIALES!D32</f>
        <v>0</v>
      </c>
      <c r="AB3" s="55">
        <f>+JUDICIALES!G9</f>
        <v>0</v>
      </c>
      <c r="AC3" s="55">
        <f>+JUDICIALES!G10</f>
        <v>0</v>
      </c>
      <c r="AD3" s="55">
        <f>+JUDICIALES!G11</f>
        <v>0</v>
      </c>
      <c r="AE3" s="55">
        <f>+JUDICIALES!G15</f>
        <v>19</v>
      </c>
      <c r="AF3" s="55">
        <f>+JUDICIALES!G16</f>
        <v>19</v>
      </c>
      <c r="AG3" s="55">
        <f>+JUDICIALES!G17</f>
        <v>0</v>
      </c>
      <c r="AH3" s="55">
        <f>+JUDICIALES!G18</f>
        <v>0</v>
      </c>
      <c r="AI3" s="55">
        <f>+JUDICIALES!G21</f>
        <v>1</v>
      </c>
      <c r="AJ3" s="55">
        <f>+JUDICIALES!G22</f>
        <v>6</v>
      </c>
      <c r="AK3" s="55">
        <f>+JUDICIALES!G23</f>
        <v>12</v>
      </c>
      <c r="AL3" s="55">
        <f>+JUDICIALES!G24</f>
        <v>0</v>
      </c>
      <c r="AM3" s="55">
        <f>+JUDICIALES!H21</f>
        <v>0</v>
      </c>
      <c r="AN3" s="55">
        <f>+JUDICIALES!H22</f>
        <v>5</v>
      </c>
      <c r="AO3" s="55">
        <f>+JUDICIALES!H23</f>
        <v>12</v>
      </c>
      <c r="AP3" s="55">
        <f>+JUDICIALES!H24</f>
        <v>0</v>
      </c>
      <c r="AQ3" s="55">
        <f>+PREJUDICIALES!D10</f>
        <v>0</v>
      </c>
      <c r="AR3" s="55">
        <f>+PREJUDICIALES!D11</f>
        <v>0</v>
      </c>
      <c r="AS3" s="55">
        <f>+PREJUDICIALES!D12</f>
        <v>0</v>
      </c>
      <c r="AT3" s="55">
        <f>+PREJUDICIALES!D13</f>
        <v>0</v>
      </c>
      <c r="AU3" s="55">
        <f>+PREJUDICIALES!D14</f>
        <v>0</v>
      </c>
      <c r="AV3" s="55">
        <f>+PREJUDICIALES!D17</f>
        <v>1</v>
      </c>
      <c r="AW3" s="55">
        <f>+PREJUDICIALES!D18</f>
        <v>0</v>
      </c>
      <c r="AX3" s="55">
        <f>+PREJUDICIALES!G12</f>
        <v>0</v>
      </c>
      <c r="AY3" s="55">
        <f>+PREJUDICIALES!G13</f>
        <v>0</v>
      </c>
      <c r="AZ3" s="55">
        <f>+ARBITRAMENTOS!D9</f>
        <v>0</v>
      </c>
      <c r="BA3" s="55">
        <f>+ARBITRAMENTOS!D10</f>
        <v>0</v>
      </c>
      <c r="BB3" s="55">
        <f>ARBITRAMENTOS!G9</f>
        <v>0</v>
      </c>
      <c r="BC3" s="55">
        <f>ARBITRAMENTOS!G10</f>
        <v>0</v>
      </c>
      <c r="BD3" s="55" t="str">
        <f>+PAGOS!D9</f>
        <v>No</v>
      </c>
      <c r="BE3" s="55" t="str">
        <f>+PAGOS!D10</f>
        <v>No</v>
      </c>
      <c r="BF3" s="56">
        <f>USUARIOS!D9</f>
        <v>45510</v>
      </c>
      <c r="BG3" s="56">
        <f>ABOGADOS!D7</f>
        <v>45510</v>
      </c>
      <c r="BH3" s="56">
        <f>JUDICIALES!D8</f>
        <v>45511</v>
      </c>
      <c r="BI3" s="55" t="str">
        <f>+USUARIOS!C19</f>
        <v xml:space="preserve">• El rol de jefe jurídico se encuentra desactualizado,  lo anterior, estaría incumpliendo el art. 2.2.3.4.1.9 en su numeral 5 que dice: Crear, asginar claves de acceso e inactivar dentro del Sistema eKOGUI. 
• Así mismo, siguiendo las instrucciones de colocar la fecha del último rol que se encuentra ACTIVO en el eKOGUI, el rol de jefe jurídico tiene como última fecha el 23/01/2023. No obstante, luego de darle a conocer esta observación a la Oficina Jurídica quien también tiene el rol de Administrador de la entidad, el 8 de agosto de 2024, procedieron a realizar la actualización en el sistema eKOGUI.  </v>
      </c>
      <c r="BJ3" s="55" t="str">
        <f>+ABOGADOS!C22</f>
        <v xml:space="preserve">• Al hacer la revisión y verificación en el Sistema y cotejándolo con lo enviado por la OJU, la información aportada es conforme con relación a: cantidad de abogados, actualización de datos, experiencia laboral y correo electrónico. De igual manera, se cuenta con los soportes de las capacitaciones brindadas por la ANDJE a las que asistieron los abogados que representan a la UPN. </v>
      </c>
      <c r="BK3" s="55" t="str">
        <f>+JUDICIALES!F28</f>
        <v xml:space="preserve">• La Oficina Jurídica reporta en total 54 procesos a cargo de los abogados, es decir, 33 a cargo del abogado Diego Marín Monje y 21 a cargo de Martha Pabón, del total se restaron los tres (3) procesos que manifestó la OJU habían terminado los profesionales en Derecho en el primer semestre de 2024, en otras palabras, el  número de procesos activos al 30/06/202 fueron 51, pero al hacer la revisión de los que se encontraban en este estado, se halló que, al corte de la solitud, es decir, el 30 de junio de 2024, habían 45 procesos activos. 
• La Oficina Jurídica en la información que suministró para esta certificación, reporta que, se terminaron en el periodo evaluado un total de 3 procesos, sin embargo, al constatar en el sistema se encuentra que se terminaron 5 procesos, con los siguientes números eKOGUI 868186, 2053024, 2192643, 2250533 y 2521800. 
• Por lo anterior, es importante que la Oficina Jurídica actualice la información en el sistema eKOGUI.
</v>
      </c>
      <c r="BL3" s="55" t="str">
        <f>+PREJUDICIALES!F17</f>
        <v>Acerca de esto, la OJU informa que, a corte 30 de junio 2024 no se tenía ninguna conciliación activa, se verifica en el Sistema eKOGUI y se encontró que la información coincide con lo reportado por la Oficina Jurídica. 
En relación a los casos terminados para el primer semestre 2024, lo suministrado por la OJU es de 1 (uno) terminado, pero, al revisar el reporte de eKOGUI este caso se terminó en el segundo semestre de 2023, con lo anterior, se establece que ambas fuentes de información son complementarias, por lo tanto, se revela que el caso identificado con el ID:  1546608 ya terminó.</v>
      </c>
      <c r="BM3" s="55" t="str">
        <f>+ARBITRAMENTOS!C13</f>
        <v>No aplica, ya que la Universidad Pedagógica Nacional no hace parte de ningún proceso arbitral</v>
      </c>
      <c r="BN3" s="55" t="str">
        <f>+PAGOS!F8</f>
        <v xml:space="preserve">La Universidad Pedagógica Nacional, no es sección presupuestal del
Ministerio de Hacienda, por lo que no tiene ningún manejo con el SIIF,
no tiene enlace de pagos, para utilizar este módulo, no estamos obligados 
a cumplir con esta gestión y función de hacer la relación de pagos. </v>
      </c>
      <c r="BO3" s="55" t="str">
        <f>'Resumen General'!B26</f>
        <v>Como recomendación se deja: garantizar el registro y actualización de toda la información requerida en la plataforma eKOGUI 
asegurando que los usuarios cumplan con sus responsabilidades, garantizar que la información proporcionada concuerde con la registrada en la plataforma y adelantar el correspondiente plan de trabajo para subsanar las observaciones realizadas. Estas recomendaciones buscan contribuir a un mejor desempeño y cumplimiento de las obligaciones establecidas por el Decreto 1069 de 2015 y los lineamientos de la Agencia Nacional de Defensa Jurídica del Estado.</v>
      </c>
      <c r="BP3" s="55" t="str">
        <f>USUARIOS!C20</f>
        <v>No</v>
      </c>
      <c r="BQ3" s="55" t="str">
        <f>ABOGADOS!D26</f>
        <v>No</v>
      </c>
      <c r="BR3" s="55" t="str">
        <f>JUDICIALES!H34</f>
        <v>Si</v>
      </c>
      <c r="BS3" s="55" t="str">
        <f>PREJUDICIALES!G23</f>
        <v>No</v>
      </c>
      <c r="BT3" s="55" t="str">
        <f>ARBITRAMENTOS!D17</f>
        <v>No</v>
      </c>
      <c r="BU3" s="55" t="str">
        <f>PAGOS!G11</f>
        <v>No</v>
      </c>
      <c r="BV3" s="55" t="str">
        <f>'Resumen General'!C30</f>
        <v>Si</v>
      </c>
      <c r="BW3" s="55" t="str">
        <f>'COMITES DE CONCILIACION'!D9</f>
        <v>Si</v>
      </c>
      <c r="BX3" s="55" t="str">
        <f>'COMITES DE CONCILIACION'!D10</f>
        <v>Si</v>
      </c>
      <c r="BY3" s="55" t="str">
        <f>'COMITES DE CONCILIACION'!F8</f>
        <v xml:space="preserve">Se elaboró la ficha de conciliación No 239171 a través del sistema 
eKOGUI durante el primer semestre de 2024.  </v>
      </c>
      <c r="BZ3" s="55" t="str">
        <f>'COMITES DE CONCILIACION'!G11</f>
        <v>No</v>
      </c>
    </row>
    <row r="12" spans="1:88" x14ac:dyDescent="0.3">
      <c r="A12" s="58" t="s">
        <v>35</v>
      </c>
      <c r="B12" s="58" t="s">
        <v>14</v>
      </c>
      <c r="C12" s="58" t="s">
        <v>15</v>
      </c>
      <c r="D12" s="58" t="s">
        <v>6</v>
      </c>
      <c r="E12" s="58" t="s">
        <v>7</v>
      </c>
      <c r="F12" s="58" t="s">
        <v>16</v>
      </c>
      <c r="G12" s="58" t="s">
        <v>71</v>
      </c>
    </row>
    <row r="13" spans="1:88" x14ac:dyDescent="0.3">
      <c r="A13" s="55" t="str">
        <f t="shared" ref="A13:A18" si="0">$A$3</f>
        <v>UNIVERSIDAD PEDAGOGICA NACIONAL</v>
      </c>
      <c r="B13" s="55" t="s">
        <v>0</v>
      </c>
      <c r="C13" s="55" t="str">
        <f>USUARIOS!C12</f>
        <v>Si</v>
      </c>
      <c r="D13" s="57">
        <f>USUARIOS!D12</f>
        <v>43885</v>
      </c>
      <c r="E13" s="55" t="str">
        <f>USUARIOS!E12</f>
        <v>JAIRO ALBERTO SERRATO ROMERO</v>
      </c>
      <c r="F13" s="57">
        <f>USUARIOS!F12</f>
        <v>44733</v>
      </c>
      <c r="G13" s="55" t="str">
        <f>USUARIOS!G12</f>
        <v/>
      </c>
    </row>
    <row r="14" spans="1:88" x14ac:dyDescent="0.3">
      <c r="A14" s="55" t="str">
        <f t="shared" si="0"/>
        <v>UNIVERSIDAD PEDAGOGICA NACIONAL</v>
      </c>
      <c r="B14" s="55" t="s">
        <v>1</v>
      </c>
      <c r="C14" s="55" t="str">
        <f>USUARIOS!C13</f>
        <v>Si</v>
      </c>
      <c r="D14" s="57">
        <f>USUARIOS!D13</f>
        <v>44949</v>
      </c>
      <c r="E14" s="55" t="str">
        <f>USUARIOS!E13</f>
        <v>DIANA CAROLINA RODRIGUEZ RINCON</v>
      </c>
      <c r="F14" s="57">
        <f>USUARIOS!F13</f>
        <v>45441</v>
      </c>
      <c r="G14" s="55" t="str">
        <f>USUARIOS!G13</f>
        <v/>
      </c>
    </row>
    <row r="15" spans="1:88" x14ac:dyDescent="0.3">
      <c r="A15" s="55" t="str">
        <f t="shared" si="0"/>
        <v>UNIVERSIDAD PEDAGOGICA NACIONAL</v>
      </c>
      <c r="B15" s="55" t="s">
        <v>2</v>
      </c>
      <c r="C15" s="55" t="str">
        <f>USUARIOS!C14</f>
        <v>Si</v>
      </c>
      <c r="D15" s="57">
        <f>USUARIOS!D14</f>
        <v>43887</v>
      </c>
      <c r="E15" s="55" t="str">
        <f>USUARIOS!E14</f>
        <v>ALBA MARINA VANEGAS DUARTE</v>
      </c>
      <c r="F15" s="57">
        <f>USUARIOS!F14</f>
        <v>44733</v>
      </c>
      <c r="G15" s="55" t="str">
        <f>USUARIOS!G14</f>
        <v/>
      </c>
    </row>
    <row r="16" spans="1:88" x14ac:dyDescent="0.3">
      <c r="A16" s="55" t="str">
        <f t="shared" si="0"/>
        <v>UNIVERSIDAD PEDAGOGICA NACIONAL</v>
      </c>
      <c r="B16" s="55" t="s">
        <v>3</v>
      </c>
      <c r="C16" s="55" t="str">
        <f>USUARIOS!C15</f>
        <v>Si</v>
      </c>
      <c r="D16" s="57">
        <f>USUARIOS!D15</f>
        <v>45348</v>
      </c>
      <c r="E16" s="55" t="str">
        <f>USUARIOS!E15</f>
        <v>YESID HERNANDO MARÍN CORBA</v>
      </c>
      <c r="F16" s="57">
        <f>USUARIOS!F15</f>
        <v>45345</v>
      </c>
      <c r="G16" s="55" t="str">
        <f>USUARIOS!G15</f>
        <v/>
      </c>
    </row>
    <row r="17" spans="1:7" x14ac:dyDescent="0.3">
      <c r="A17" s="55" t="str">
        <f t="shared" si="0"/>
        <v>UNIVERSIDAD PEDAGOGICA NACIONAL</v>
      </c>
      <c r="B17" s="55" t="s">
        <v>4</v>
      </c>
      <c r="C17" s="55" t="str">
        <f>USUARIOS!C16</f>
        <v>Si</v>
      </c>
      <c r="D17" s="57">
        <f>USUARIOS!D16</f>
        <v>45176</v>
      </c>
      <c r="E17" s="55" t="str">
        <f>USUARIOS!E16</f>
        <v>SANDRA IBETH RIVERA RUBIO</v>
      </c>
      <c r="F17" s="57">
        <f>USUARIOS!F16</f>
        <v>45358</v>
      </c>
      <c r="G17" s="55" t="str">
        <f>USUARIOS!G16</f>
        <v/>
      </c>
    </row>
    <row r="18" spans="1:7" x14ac:dyDescent="0.3">
      <c r="A18" s="55" t="str">
        <f t="shared" si="0"/>
        <v>UNIVERSIDAD PEDAGOGICA NACIONAL</v>
      </c>
      <c r="B18" s="55" t="s">
        <v>5</v>
      </c>
      <c r="C18" s="55" t="str">
        <f>USUARIOS!C17</f>
        <v>Si</v>
      </c>
      <c r="D18" s="57">
        <f>USUARIOS!D17</f>
        <v>45428</v>
      </c>
      <c r="E18" s="55" t="str">
        <f>USUARIOS!E17</f>
        <v>DIANA CAROLINA RODRIGUEZ RINCON</v>
      </c>
      <c r="F18" s="57">
        <f>USUARIOS!F17</f>
        <v>45441</v>
      </c>
      <c r="G18" s="55" t="str">
        <f>USUARIOS!G17</f>
        <v/>
      </c>
    </row>
  </sheetData>
  <sheetProtection algorithmName="SHA-512" hashValue="swSQk88OG8H6A2+a7fXameekTYoMeEuH6jeANFOMnExvizWpa+GSqYb2sqyzwQcpmS3cWNc6go8WzbEyghKY5Q==" saltValue="fYExA9NiotrM2vOyTvb1TQ==" spinCount="100000" sheet="1" objects="1" scenarios="1"/>
  <phoneticPr fontId="16"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topLeftCell="A19" zoomScale="90" zoomScaleNormal="90" workbookViewId="0">
      <selection activeCell="C19" sqref="C19:G19"/>
    </sheetView>
  </sheetViews>
  <sheetFormatPr baseColWidth="10" defaultColWidth="11.44140625" defaultRowHeight="14.4" x14ac:dyDescent="0.3"/>
  <cols>
    <col min="1" max="1" width="6.44140625" style="1" customWidth="1"/>
    <col min="2" max="2" width="34.33203125" style="1" customWidth="1"/>
    <col min="3" max="3" width="13.33203125" style="1" customWidth="1"/>
    <col min="4" max="4" width="27.44140625" style="1" customWidth="1"/>
    <col min="5" max="5" width="57.44140625" style="1" customWidth="1"/>
    <col min="6" max="6" width="30.109375" style="1" customWidth="1"/>
    <col min="7" max="7" width="15.6640625" style="1" customWidth="1"/>
    <col min="8" max="9" width="11.44140625" style="34"/>
    <col min="10" max="10" width="11.88671875" style="34" bestFit="1" customWidth="1"/>
    <col min="11" max="19" width="11.44140625" style="1"/>
    <col min="20" max="20" width="0" style="1" hidden="1" customWidth="1"/>
    <col min="21" max="16384" width="11.44140625" style="1"/>
  </cols>
  <sheetData>
    <row r="5" spans="2:20" ht="15" thickBot="1" x14ac:dyDescent="0.35"/>
    <row r="6" spans="2:20" x14ac:dyDescent="0.3">
      <c r="B6" s="10"/>
      <c r="C6" s="11"/>
      <c r="D6" s="11"/>
      <c r="E6" s="11"/>
      <c r="F6" s="11"/>
      <c r="G6" s="12"/>
    </row>
    <row r="7" spans="2:20" ht="21" x14ac:dyDescent="0.4">
      <c r="B7" s="100" t="s">
        <v>179</v>
      </c>
      <c r="C7" s="101"/>
      <c r="D7" s="101"/>
      <c r="E7" s="101"/>
      <c r="F7" s="101"/>
      <c r="G7" s="102"/>
      <c r="T7" s="1" t="s">
        <v>11</v>
      </c>
    </row>
    <row r="8" spans="2:20" ht="15" thickBot="1" x14ac:dyDescent="0.35">
      <c r="B8" s="13"/>
      <c r="D8" s="108" t="s">
        <v>132</v>
      </c>
      <c r="E8" s="108"/>
      <c r="G8" s="14"/>
      <c r="T8" s="1" t="s">
        <v>12</v>
      </c>
    </row>
    <row r="9" spans="2:20" ht="15" thickBot="1" x14ac:dyDescent="0.35">
      <c r="B9" s="106" t="s">
        <v>151</v>
      </c>
      <c r="C9" s="107"/>
      <c r="D9" s="87">
        <v>45510</v>
      </c>
      <c r="G9" s="14"/>
      <c r="T9" s="1" t="s">
        <v>13</v>
      </c>
    </row>
    <row r="10" spans="2:20" ht="15" thickBot="1" x14ac:dyDescent="0.35">
      <c r="B10" s="13" t="s">
        <v>134</v>
      </c>
      <c r="G10" s="53">
        <v>43545</v>
      </c>
    </row>
    <row r="11" spans="2:20" x14ac:dyDescent="0.3">
      <c r="B11" s="76" t="s">
        <v>14</v>
      </c>
      <c r="C11" s="77" t="s">
        <v>15</v>
      </c>
      <c r="D11" s="78" t="s">
        <v>6</v>
      </c>
      <c r="E11" s="77" t="s">
        <v>7</v>
      </c>
      <c r="F11" s="77" t="s">
        <v>16</v>
      </c>
      <c r="G11" s="79" t="s">
        <v>71</v>
      </c>
    </row>
    <row r="12" spans="2:20" x14ac:dyDescent="0.3">
      <c r="B12" s="19" t="s">
        <v>0</v>
      </c>
      <c r="C12" s="63" t="s">
        <v>11</v>
      </c>
      <c r="D12" s="64">
        <v>43885</v>
      </c>
      <c r="E12" s="63" t="s">
        <v>634</v>
      </c>
      <c r="F12" s="64">
        <v>44733</v>
      </c>
      <c r="G12" s="65" t="str">
        <f t="shared" ref="G12:G15" si="0">+IF(C12="Si",IF(F12&lt;$G$10,"DESACTUALIZADO",""),"")</f>
        <v/>
      </c>
      <c r="H12" s="34">
        <f t="shared" ref="H12:H17" si="1">+IF(C12="N/A",1,0)</f>
        <v>0</v>
      </c>
      <c r="I12" s="34">
        <f t="shared" ref="I12:I17" si="2">+IF(C12="Si",1,0)</f>
        <v>1</v>
      </c>
      <c r="J12" s="34">
        <f t="shared" ref="J12:J17" si="3">+IF(C12="No",1,0)</f>
        <v>0</v>
      </c>
    </row>
    <row r="13" spans="2:20" x14ac:dyDescent="0.3">
      <c r="B13" s="19" t="s">
        <v>1</v>
      </c>
      <c r="C13" s="63" t="s">
        <v>11</v>
      </c>
      <c r="D13" s="64">
        <v>44949</v>
      </c>
      <c r="E13" s="63" t="s">
        <v>638</v>
      </c>
      <c r="F13" s="64">
        <v>45441</v>
      </c>
      <c r="G13" s="65" t="str">
        <f t="shared" si="0"/>
        <v/>
      </c>
      <c r="H13" s="34">
        <f t="shared" si="1"/>
        <v>0</v>
      </c>
      <c r="I13" s="34">
        <f t="shared" si="2"/>
        <v>1</v>
      </c>
      <c r="J13" s="34">
        <f t="shared" si="3"/>
        <v>0</v>
      </c>
    </row>
    <row r="14" spans="2:20" x14ac:dyDescent="0.3">
      <c r="B14" s="19" t="s">
        <v>2</v>
      </c>
      <c r="C14" s="63" t="s">
        <v>11</v>
      </c>
      <c r="D14" s="64">
        <v>43887</v>
      </c>
      <c r="E14" s="63" t="s">
        <v>635</v>
      </c>
      <c r="F14" s="64">
        <v>44733</v>
      </c>
      <c r="G14" s="65" t="str">
        <f t="shared" si="0"/>
        <v/>
      </c>
      <c r="H14" s="34">
        <f t="shared" si="1"/>
        <v>0</v>
      </c>
      <c r="I14" s="34">
        <f t="shared" si="2"/>
        <v>1</v>
      </c>
      <c r="J14" s="34">
        <f t="shared" si="3"/>
        <v>0</v>
      </c>
      <c r="T14" s="37">
        <v>43545</v>
      </c>
    </row>
    <row r="15" spans="2:20" x14ac:dyDescent="0.3">
      <c r="B15" s="19" t="s">
        <v>3</v>
      </c>
      <c r="C15" s="63" t="s">
        <v>11</v>
      </c>
      <c r="D15" s="64">
        <v>45348</v>
      </c>
      <c r="E15" s="63" t="s">
        <v>636</v>
      </c>
      <c r="F15" s="64">
        <v>45345</v>
      </c>
      <c r="G15" s="65" t="str">
        <f t="shared" si="0"/>
        <v/>
      </c>
      <c r="H15" s="34">
        <f t="shared" si="1"/>
        <v>0</v>
      </c>
      <c r="I15" s="34">
        <f t="shared" si="2"/>
        <v>1</v>
      </c>
      <c r="J15" s="34">
        <f t="shared" si="3"/>
        <v>0</v>
      </c>
    </row>
    <row r="16" spans="2:20" x14ac:dyDescent="0.3">
      <c r="B16" s="19" t="s">
        <v>4</v>
      </c>
      <c r="C16" s="63" t="s">
        <v>11</v>
      </c>
      <c r="D16" s="64">
        <v>45176</v>
      </c>
      <c r="E16" s="63" t="s">
        <v>637</v>
      </c>
      <c r="F16" s="64">
        <v>45358</v>
      </c>
      <c r="G16" s="65" t="str">
        <f t="shared" ref="G16:G17" si="4">+IF(C16="Si",IF(F16&lt;$G$10,"DESACTUALIZADO",""),"")</f>
        <v/>
      </c>
      <c r="H16" s="34">
        <f t="shared" si="1"/>
        <v>0</v>
      </c>
      <c r="I16" s="34">
        <f t="shared" si="2"/>
        <v>1</v>
      </c>
      <c r="J16" s="34">
        <f t="shared" si="3"/>
        <v>0</v>
      </c>
    </row>
    <row r="17" spans="2:10" ht="15" thickBot="1" x14ac:dyDescent="0.35">
      <c r="B17" s="80" t="s">
        <v>5</v>
      </c>
      <c r="C17" s="81" t="s">
        <v>11</v>
      </c>
      <c r="D17" s="82">
        <v>45428</v>
      </c>
      <c r="E17" s="81" t="s">
        <v>638</v>
      </c>
      <c r="F17" s="82">
        <v>45441</v>
      </c>
      <c r="G17" s="83" t="str">
        <f t="shared" si="4"/>
        <v/>
      </c>
      <c r="H17" s="34">
        <f t="shared" si="1"/>
        <v>0</v>
      </c>
      <c r="I17" s="34">
        <f t="shared" si="2"/>
        <v>1</v>
      </c>
      <c r="J17" s="34">
        <f t="shared" si="3"/>
        <v>0</v>
      </c>
    </row>
    <row r="18" spans="2:10" ht="15" thickBot="1" x14ac:dyDescent="0.35">
      <c r="B18" s="13"/>
      <c r="G18" s="14"/>
    </row>
    <row r="19" spans="2:10" ht="94.5" customHeight="1" thickBot="1" x14ac:dyDescent="0.35">
      <c r="B19" s="75" t="s">
        <v>83</v>
      </c>
      <c r="C19" s="103" t="s">
        <v>645</v>
      </c>
      <c r="D19" s="104"/>
      <c r="E19" s="104"/>
      <c r="F19" s="104"/>
      <c r="G19" s="105"/>
    </row>
    <row r="20" spans="2:10" ht="15" thickBot="1" x14ac:dyDescent="0.35">
      <c r="B20" s="73" t="s">
        <v>156</v>
      </c>
      <c r="C20" s="74" t="s">
        <v>12</v>
      </c>
      <c r="D20"/>
      <c r="E20"/>
      <c r="F20"/>
      <c r="G20"/>
    </row>
  </sheetData>
  <sheetProtection algorithmName="SHA-512" hashValue="NyvSq6+yZlU4JbcnIWtSlaKDanKrX9ruDwGnfq5JMLYfkFgS/nlEbrOn309jfWmt2tzNPZAohA0abWlQ9vmmHg==" saltValue="4XkMDD4QjV9OWsrMnyihtg==" spinCount="100000" sheet="1" objects="1" scenarios="1"/>
  <dataConsolidate/>
  <mergeCells count="4">
    <mergeCell ref="B7:G7"/>
    <mergeCell ref="C19:G19"/>
    <mergeCell ref="B9:C9"/>
    <mergeCell ref="D8:E8"/>
  </mergeCells>
  <conditionalFormatting sqref="C12:C17">
    <cfRule type="containsText" dxfId="54" priority="29" operator="containsText" text="N/A">
      <formula>NOT(ISERROR(SEARCH("N/A",C12)))</formula>
    </cfRule>
  </conditionalFormatting>
  <conditionalFormatting sqref="C19:C20">
    <cfRule type="containsBlanks" dxfId="53" priority="7">
      <formula>LEN(TRIM(C19))=0</formula>
    </cfRule>
  </conditionalFormatting>
  <conditionalFormatting sqref="C20">
    <cfRule type="containsText" dxfId="52" priority="6" operator="containsText" text="N/A">
      <formula>NOT(ISERROR(SEARCH("N/A",C20)))</formula>
    </cfRule>
  </conditionalFormatting>
  <conditionalFormatting sqref="C12:F17">
    <cfRule type="containsBlanks" dxfId="51" priority="31">
      <formula>LEN(TRIM(C12))=0</formula>
    </cfRule>
  </conditionalFormatting>
  <conditionalFormatting sqref="D9">
    <cfRule type="containsBlanks" dxfId="50" priority="36">
      <formula>LEN(TRIM(D9))=0</formula>
    </cfRule>
  </conditionalFormatting>
  <conditionalFormatting sqref="D12:F12 D13:D17">
    <cfRule type="expression" dxfId="49" priority="25">
      <formula>OR($C$12="No",$C$12="N/A")</formula>
    </cfRule>
  </conditionalFormatting>
  <conditionalFormatting sqref="D13:F13">
    <cfRule type="expression" dxfId="48" priority="22">
      <formula>OR($C$13="No",$C$13="N/A")</formula>
    </cfRule>
  </conditionalFormatting>
  <conditionalFormatting sqref="D14:F14">
    <cfRule type="expression" dxfId="47" priority="24">
      <formula>OR($C$14="No",$C$14="N/A")</formula>
    </cfRule>
  </conditionalFormatting>
  <conditionalFormatting sqref="D15:F15">
    <cfRule type="expression" dxfId="46" priority="20">
      <formula>OR($C$15="No",$C$15="N/A")</formula>
    </cfRule>
  </conditionalFormatting>
  <conditionalFormatting sqref="D16:F16">
    <cfRule type="expression" dxfId="45" priority="19">
      <formula>OR($C$16="No",$C$16="N/A")</formula>
    </cfRule>
  </conditionalFormatting>
  <conditionalFormatting sqref="D17:F17">
    <cfRule type="expression" dxfId="44" priority="18">
      <formula>OR($C$17="No",$C$17="N/A")</formula>
    </cfRule>
  </conditionalFormatting>
  <conditionalFormatting sqref="F13:F17">
    <cfRule type="expression" dxfId="43" priority="8">
      <formula>OR($C$12="No",$C$12="N/A")</formula>
    </cfRule>
  </conditionalFormatting>
  <conditionalFormatting sqref="F14">
    <cfRule type="expression" dxfId="42" priority="1">
      <formula>OR($C$15="No",$C$15="N/A")</formula>
    </cfRule>
  </conditionalFormatting>
  <dataValidations xWindow="446" yWindow="5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45520</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12/2023" promptTitle="Fecha de Creación del Rol" prompt="Indique la ultima fecha de Creación del Rol en Ekogui que se encuentra en estado Activo en el formato &quot;DD/MM/AAAA&quot;" sqref="D12:D17" xr:uid="{A5CD4CD7-9E8C-4AC0-B53C-A7DBC96F753B}">
      <formula1>40544</formula1>
      <formula2>45473</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45520</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topLeftCell="A21" zoomScale="90" zoomScaleNormal="90" workbookViewId="0">
      <selection activeCell="C22" sqref="C22:H25"/>
    </sheetView>
  </sheetViews>
  <sheetFormatPr baseColWidth="10" defaultColWidth="11.44140625" defaultRowHeight="14.4" x14ac:dyDescent="0.3"/>
  <cols>
    <col min="1" max="1" width="3.88671875" style="1" customWidth="1"/>
    <col min="2" max="2" width="11.44140625" style="1"/>
    <col min="3" max="3" width="61.109375" style="1" customWidth="1"/>
    <col min="4" max="4" width="20.88671875" style="1" customWidth="1"/>
    <col min="5" max="5" width="15" style="1" customWidth="1"/>
    <col min="6" max="6" width="12" style="1" customWidth="1"/>
    <col min="7" max="7" width="48" style="1" customWidth="1"/>
    <col min="8" max="8" width="25.44140625" style="1" customWidth="1"/>
    <col min="9" max="9" width="12.5546875" style="1" customWidth="1"/>
    <col min="10" max="19" width="11.44140625" style="1"/>
    <col min="20" max="23" width="0" style="1" hidden="1" customWidth="1"/>
    <col min="24" max="16384" width="11.44140625" style="1"/>
  </cols>
  <sheetData>
    <row r="1" spans="2:23" ht="15" thickBot="1" x14ac:dyDescent="0.35"/>
    <row r="2" spans="2:23" x14ac:dyDescent="0.3">
      <c r="B2" s="10"/>
      <c r="C2" s="11"/>
      <c r="D2" s="11"/>
      <c r="E2" s="11"/>
      <c r="F2" s="11"/>
      <c r="G2" s="11"/>
      <c r="H2" s="11"/>
      <c r="I2" s="12"/>
    </row>
    <row r="3" spans="2:23" x14ac:dyDescent="0.3">
      <c r="B3" s="13"/>
      <c r="I3" s="14"/>
      <c r="W3" s="23">
        <f>+IF(D12&lt;=10,D12,IF(ROUNDDOWN(D12*10%,0)&lt;10,10,ROUNDDOWN(D12*10%,0)))</f>
        <v>2</v>
      </c>
    </row>
    <row r="4" spans="2:23" x14ac:dyDescent="0.3">
      <c r="B4" s="13"/>
      <c r="I4" s="14"/>
    </row>
    <row r="5" spans="2:23" x14ac:dyDescent="0.3">
      <c r="B5" s="13"/>
      <c r="D5" s="1" t="s">
        <v>132</v>
      </c>
      <c r="I5" s="14"/>
    </row>
    <row r="6" spans="2:23" ht="15" customHeight="1" x14ac:dyDescent="0.3">
      <c r="B6" s="13"/>
      <c r="H6" s="24"/>
      <c r="I6" s="25"/>
    </row>
    <row r="7" spans="2:23" ht="17.25" customHeight="1" x14ac:dyDescent="0.4">
      <c r="B7" s="13"/>
      <c r="C7" s="18" t="s">
        <v>151</v>
      </c>
      <c r="D7" s="64">
        <v>45510</v>
      </c>
      <c r="E7"/>
      <c r="F7" s="22"/>
      <c r="G7" s="109" t="str">
        <f>"Seleccione una muestra de "&amp;W3&amp;" abogados activos y complete la siguiente tabla"</f>
        <v>Seleccione una muestra de 2 abogados activos y complete la siguiente tabla</v>
      </c>
      <c r="H7" s="110"/>
      <c r="I7" s="25"/>
      <c r="T7" s="1" t="s">
        <v>11</v>
      </c>
    </row>
    <row r="8" spans="2:23" x14ac:dyDescent="0.3">
      <c r="B8" s="13"/>
      <c r="G8" s="111"/>
      <c r="H8" s="112"/>
      <c r="I8" s="14"/>
      <c r="T8" s="1" t="s">
        <v>12</v>
      </c>
    </row>
    <row r="9" spans="2:23" ht="23.4" x14ac:dyDescent="0.3">
      <c r="B9" s="13"/>
      <c r="C9" s="26" t="s">
        <v>181</v>
      </c>
      <c r="F9"/>
      <c r="G9" s="21" t="s">
        <v>86</v>
      </c>
      <c r="H9" s="21" t="s">
        <v>18</v>
      </c>
      <c r="I9" s="14"/>
      <c r="T9" s="1" t="s">
        <v>13</v>
      </c>
    </row>
    <row r="10" spans="2:23" x14ac:dyDescent="0.3">
      <c r="B10" s="13"/>
      <c r="C10" s="20" t="s">
        <v>182</v>
      </c>
      <c r="D10" s="20" t="s">
        <v>22</v>
      </c>
      <c r="E10"/>
      <c r="F10"/>
      <c r="G10" s="18" t="s">
        <v>153</v>
      </c>
      <c r="H10" s="63">
        <v>2</v>
      </c>
      <c r="I10" s="14"/>
    </row>
    <row r="11" spans="2:23" x14ac:dyDescent="0.3">
      <c r="B11" s="13"/>
      <c r="C11" s="18" t="s">
        <v>137</v>
      </c>
      <c r="D11" s="63">
        <v>2</v>
      </c>
      <c r="E11"/>
      <c r="F11"/>
      <c r="G11" s="18" t="s">
        <v>84</v>
      </c>
      <c r="H11" s="63">
        <v>2</v>
      </c>
      <c r="I11" s="14"/>
    </row>
    <row r="12" spans="2:23" x14ac:dyDescent="0.3">
      <c r="B12" s="13"/>
      <c r="C12" s="18" t="s">
        <v>21</v>
      </c>
      <c r="D12" s="63">
        <v>2</v>
      </c>
      <c r="E12"/>
      <c r="F12"/>
      <c r="G12" s="18" t="s">
        <v>85</v>
      </c>
      <c r="H12" s="63">
        <v>2</v>
      </c>
      <c r="I12" s="14"/>
    </row>
    <row r="13" spans="2:23" x14ac:dyDescent="0.3">
      <c r="B13" s="13"/>
      <c r="C13" s="18" t="s">
        <v>25</v>
      </c>
      <c r="D13" s="63">
        <v>2</v>
      </c>
      <c r="E13"/>
      <c r="F13"/>
      <c r="G13" s="40" t="s">
        <v>91</v>
      </c>
      <c r="H13" s="39"/>
      <c r="I13" s="14"/>
    </row>
    <row r="14" spans="2:23" x14ac:dyDescent="0.3">
      <c r="B14" s="13"/>
      <c r="F14"/>
      <c r="G14" s="41" t="s">
        <v>92</v>
      </c>
      <c r="H14" s="42"/>
      <c r="I14" s="14"/>
      <c r="T14" s="37">
        <v>43545</v>
      </c>
    </row>
    <row r="15" spans="2:23" x14ac:dyDescent="0.3">
      <c r="B15" s="13"/>
      <c r="F15"/>
      <c r="I15" s="14"/>
    </row>
    <row r="16" spans="2:23" x14ac:dyDescent="0.3">
      <c r="B16" s="13"/>
      <c r="C16" s="20" t="s">
        <v>23</v>
      </c>
      <c r="D16" s="20" t="s">
        <v>22</v>
      </c>
      <c r="E16"/>
      <c r="F16"/>
      <c r="G16" s="21" t="s">
        <v>95</v>
      </c>
      <c r="H16" s="21" t="s">
        <v>18</v>
      </c>
      <c r="I16" s="14"/>
    </row>
    <row r="17" spans="2:9" x14ac:dyDescent="0.3">
      <c r="B17" s="13"/>
      <c r="C17" s="18" t="s">
        <v>183</v>
      </c>
      <c r="D17" s="63">
        <v>0</v>
      </c>
      <c r="E17"/>
      <c r="F17"/>
      <c r="G17" s="18" t="s">
        <v>177</v>
      </c>
      <c r="H17" s="63">
        <v>2</v>
      </c>
      <c r="I17" s="14"/>
    </row>
    <row r="18" spans="2:9" x14ac:dyDescent="0.3">
      <c r="B18" s="13"/>
      <c r="C18" s="18" t="s">
        <v>184</v>
      </c>
      <c r="D18" s="63">
        <v>0</v>
      </c>
      <c r="E18"/>
      <c r="F18"/>
      <c r="G18" s="35" t="s">
        <v>178</v>
      </c>
      <c r="H18" s="63">
        <v>0</v>
      </c>
      <c r="I18" s="14"/>
    </row>
    <row r="19" spans="2:9" x14ac:dyDescent="0.3">
      <c r="B19" s="13"/>
      <c r="C19" s="45"/>
      <c r="F19"/>
      <c r="G19" s="18" t="s">
        <v>88</v>
      </c>
      <c r="H19" s="63">
        <v>0</v>
      </c>
      <c r="I19" s="14"/>
    </row>
    <row r="20" spans="2:9" x14ac:dyDescent="0.3">
      <c r="B20" s="13"/>
      <c r="C20" s="45"/>
      <c r="F20"/>
      <c r="G20" s="18" t="s">
        <v>24</v>
      </c>
      <c r="H20" s="63">
        <v>0</v>
      </c>
      <c r="I20" s="14"/>
    </row>
    <row r="21" spans="2:9" x14ac:dyDescent="0.3">
      <c r="B21" s="13"/>
      <c r="C21" s="45" t="s">
        <v>87</v>
      </c>
      <c r="F21"/>
      <c r="G21"/>
      <c r="H21"/>
      <c r="I21" s="14"/>
    </row>
    <row r="22" spans="2:9" x14ac:dyDescent="0.3">
      <c r="B22" s="13"/>
      <c r="C22" s="113" t="s">
        <v>646</v>
      </c>
      <c r="D22" s="114"/>
      <c r="E22" s="114"/>
      <c r="F22" s="114"/>
      <c r="G22" s="114"/>
      <c r="H22" s="115"/>
      <c r="I22" s="14"/>
    </row>
    <row r="23" spans="2:9" x14ac:dyDescent="0.3">
      <c r="B23" s="13"/>
      <c r="C23" s="116"/>
      <c r="D23" s="117"/>
      <c r="E23" s="117"/>
      <c r="F23" s="117"/>
      <c r="G23" s="117"/>
      <c r="H23" s="118"/>
      <c r="I23" s="14"/>
    </row>
    <row r="24" spans="2:9" x14ac:dyDescent="0.3">
      <c r="B24" s="13"/>
      <c r="C24" s="116"/>
      <c r="D24" s="117"/>
      <c r="E24" s="117"/>
      <c r="F24" s="117"/>
      <c r="G24" s="117"/>
      <c r="H24" s="118"/>
      <c r="I24" s="14"/>
    </row>
    <row r="25" spans="2:9" ht="15" thickBot="1" x14ac:dyDescent="0.35">
      <c r="B25" s="13"/>
      <c r="C25" s="119"/>
      <c r="D25" s="120"/>
      <c r="E25" s="120"/>
      <c r="F25" s="120"/>
      <c r="G25" s="120"/>
      <c r="H25" s="121"/>
      <c r="I25" s="14"/>
    </row>
    <row r="26" spans="2:9" ht="15" thickBot="1" x14ac:dyDescent="0.35">
      <c r="B26" s="13"/>
      <c r="C26" s="73" t="s">
        <v>156</v>
      </c>
      <c r="D26" s="74" t="s">
        <v>12</v>
      </c>
      <c r="E26"/>
      <c r="F26"/>
      <c r="G26"/>
      <c r="H26"/>
      <c r="I26" s="14"/>
    </row>
    <row r="27" spans="2:9" ht="15" thickBot="1" x14ac:dyDescent="0.35">
      <c r="B27" s="15"/>
      <c r="C27" s="16"/>
      <c r="D27" s="16"/>
      <c r="E27" s="16"/>
      <c r="F27" s="16"/>
      <c r="G27" s="16"/>
      <c r="H27" s="16"/>
      <c r="I27" s="17"/>
    </row>
  </sheetData>
  <sheetProtection algorithmName="SHA-512" hashValue="fYyQeIFc+GkEwQgQnwWrI3z1LKIJct7u65D3QPACAQzjhGCTxe/jFV2BYELEYrraTMbgTdOxYcs+KbGGuHV8+w==" saltValue="3TOxesZak9x1URESBTwcTA=="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xWindow="530" yWindow="831"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45520</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A23" zoomScale="90" zoomScaleNormal="90" workbookViewId="0">
      <selection activeCell="M24" sqref="M24"/>
    </sheetView>
  </sheetViews>
  <sheetFormatPr baseColWidth="10" defaultColWidth="11.44140625" defaultRowHeight="14.4" x14ac:dyDescent="0.3"/>
  <cols>
    <col min="1" max="1" width="3.88671875" style="1" customWidth="1"/>
    <col min="2" max="2" width="11.44140625" style="1"/>
    <col min="3" max="3" width="70.33203125" style="1" customWidth="1"/>
    <col min="4" max="4" width="15.33203125" style="1" customWidth="1"/>
    <col min="5" max="5" width="6.33203125" style="1" customWidth="1"/>
    <col min="6" max="6" width="70.109375" style="1" customWidth="1"/>
    <col min="7" max="7" width="16.88671875" style="1" customWidth="1"/>
    <col min="8" max="8" width="18.33203125" style="1" customWidth="1"/>
    <col min="9" max="9" width="7.33203125" style="1" customWidth="1"/>
    <col min="10" max="17" width="11.44140625" style="1"/>
    <col min="18" max="18" width="0" style="1" hidden="1" customWidth="1"/>
    <col min="19" max="23" width="11.44140625" style="1" hidden="1" customWidth="1"/>
    <col min="24" max="24" width="0" style="1" hidden="1" customWidth="1"/>
    <col min="25" max="16384" width="11.44140625" style="1"/>
  </cols>
  <sheetData>
    <row r="1" spans="2:23" ht="15" thickBot="1" x14ac:dyDescent="0.35"/>
    <row r="2" spans="2:23" ht="9" customHeight="1" x14ac:dyDescent="0.3">
      <c r="B2" s="10"/>
      <c r="C2" s="11"/>
      <c r="D2" s="11"/>
      <c r="E2" s="11"/>
      <c r="F2" s="11"/>
      <c r="G2" s="11"/>
      <c r="H2" s="11"/>
      <c r="I2" s="12"/>
    </row>
    <row r="3" spans="2:23" x14ac:dyDescent="0.3">
      <c r="B3" s="13"/>
      <c r="I3" s="14"/>
      <c r="W3" s="23">
        <f>+IF(D17&lt;=10,D17,IF(ROUNDDOWN(D17*10%,0)&lt;10,10,ROUNDDOWN(D17*10%,0)))</f>
        <v>5</v>
      </c>
    </row>
    <row r="4" spans="2:23" x14ac:dyDescent="0.3">
      <c r="B4" s="13"/>
      <c r="I4" s="14"/>
    </row>
    <row r="5" spans="2:23" ht="9" customHeight="1" x14ac:dyDescent="0.3">
      <c r="B5" s="13"/>
      <c r="I5" s="14"/>
    </row>
    <row r="6" spans="2:23" ht="19.5" customHeight="1" x14ac:dyDescent="0.3">
      <c r="B6" s="13"/>
      <c r="C6" s="132" t="s">
        <v>63</v>
      </c>
      <c r="D6" s="132"/>
      <c r="E6" s="132"/>
      <c r="F6" s="132"/>
      <c r="G6" s="132"/>
      <c r="H6" s="132"/>
      <c r="I6" s="25"/>
    </row>
    <row r="7" spans="2:23" x14ac:dyDescent="0.3">
      <c r="B7" s="13"/>
      <c r="E7" s="66" t="s">
        <v>132</v>
      </c>
      <c r="I7" s="14"/>
      <c r="T7" s="1" t="s">
        <v>11</v>
      </c>
    </row>
    <row r="8" spans="2:23" x14ac:dyDescent="0.3">
      <c r="B8" s="13"/>
      <c r="C8" s="20" t="s">
        <v>151</v>
      </c>
      <c r="D8" s="64">
        <v>45511</v>
      </c>
      <c r="E8"/>
      <c r="F8" s="29" t="s">
        <v>94</v>
      </c>
      <c r="G8" s="70" t="s">
        <v>17</v>
      </c>
      <c r="I8" s="14"/>
      <c r="T8" s="1" t="s">
        <v>12</v>
      </c>
    </row>
    <row r="9" spans="2:23" x14ac:dyDescent="0.3">
      <c r="B9" s="13"/>
      <c r="E9"/>
      <c r="F9" s="18" t="s">
        <v>140</v>
      </c>
      <c r="G9" s="63">
        <v>0</v>
      </c>
      <c r="I9" s="14"/>
      <c r="T9" s="1" t="s">
        <v>13</v>
      </c>
    </row>
    <row r="10" spans="2:23" x14ac:dyDescent="0.3">
      <c r="B10" s="13"/>
      <c r="C10" s="20" t="s">
        <v>185</v>
      </c>
      <c r="D10" s="20" t="s">
        <v>22</v>
      </c>
      <c r="E10"/>
      <c r="F10" s="18" t="s">
        <v>56</v>
      </c>
      <c r="G10" s="63">
        <v>0</v>
      </c>
      <c r="I10" s="14"/>
    </row>
    <row r="11" spans="2:23" x14ac:dyDescent="0.3">
      <c r="B11" s="13"/>
      <c r="C11" s="18" t="s">
        <v>138</v>
      </c>
      <c r="D11" s="63">
        <v>51</v>
      </c>
      <c r="E11"/>
      <c r="F11" s="18" t="s">
        <v>72</v>
      </c>
      <c r="G11" s="63">
        <v>0</v>
      </c>
      <c r="I11" s="14"/>
    </row>
    <row r="12" spans="2:23" x14ac:dyDescent="0.3">
      <c r="B12" s="13"/>
      <c r="C12" s="18" t="s">
        <v>27</v>
      </c>
      <c r="D12" s="63">
        <v>45</v>
      </c>
      <c r="E12"/>
      <c r="F12" s="30" t="s">
        <v>193</v>
      </c>
      <c r="I12" s="14"/>
    </row>
    <row r="13" spans="2:23" x14ac:dyDescent="0.3">
      <c r="B13" s="13"/>
      <c r="C13" s="18" t="s">
        <v>28</v>
      </c>
      <c r="D13" s="63">
        <v>0</v>
      </c>
      <c r="E13"/>
      <c r="F13" s="30" t="s">
        <v>73</v>
      </c>
      <c r="I13" s="14"/>
    </row>
    <row r="14" spans="2:23" x14ac:dyDescent="0.3">
      <c r="B14" s="13"/>
      <c r="C14" s="30"/>
      <c r="E14"/>
      <c r="F14" s="21" t="s">
        <v>31</v>
      </c>
      <c r="G14" s="20" t="s">
        <v>22</v>
      </c>
      <c r="I14" s="14"/>
      <c r="T14" s="37">
        <v>43545</v>
      </c>
    </row>
    <row r="15" spans="2:23" x14ac:dyDescent="0.3">
      <c r="B15" s="13"/>
      <c r="C15" s="20" t="s">
        <v>186</v>
      </c>
      <c r="D15" s="20" t="s">
        <v>22</v>
      </c>
      <c r="E15"/>
      <c r="F15" s="18" t="s">
        <v>190</v>
      </c>
      <c r="G15" s="63">
        <v>19</v>
      </c>
      <c r="I15" s="14"/>
    </row>
    <row r="16" spans="2:23" x14ac:dyDescent="0.3">
      <c r="B16" s="13"/>
      <c r="C16" s="18" t="s">
        <v>187</v>
      </c>
      <c r="D16" s="63">
        <v>3</v>
      </c>
      <c r="E16"/>
      <c r="F16" s="18" t="s">
        <v>191</v>
      </c>
      <c r="G16" s="63">
        <v>19</v>
      </c>
      <c r="I16" s="14"/>
    </row>
    <row r="17" spans="2:9" x14ac:dyDescent="0.3">
      <c r="B17" s="13"/>
      <c r="C17" s="18" t="s">
        <v>210</v>
      </c>
      <c r="D17" s="63">
        <v>5</v>
      </c>
      <c r="E17"/>
      <c r="F17" s="18" t="s">
        <v>209</v>
      </c>
      <c r="G17" s="63">
        <v>0</v>
      </c>
      <c r="I17" s="14"/>
    </row>
    <row r="18" spans="2:9" x14ac:dyDescent="0.3">
      <c r="B18" s="13"/>
      <c r="C18" s="30"/>
      <c r="E18"/>
      <c r="F18" s="18" t="s">
        <v>141</v>
      </c>
      <c r="G18" s="63">
        <v>0</v>
      </c>
      <c r="I18" s="14"/>
    </row>
    <row r="19" spans="2:9" x14ac:dyDescent="0.3">
      <c r="B19" s="13"/>
      <c r="E19"/>
      <c r="I19" s="14"/>
    </row>
    <row r="20" spans="2:9" ht="45" customHeight="1" x14ac:dyDescent="0.3">
      <c r="B20" s="13"/>
      <c r="C20" s="38" t="s">
        <v>30</v>
      </c>
      <c r="D20" s="38" t="s">
        <v>22</v>
      </c>
      <c r="E20"/>
      <c r="F20" s="31" t="s">
        <v>93</v>
      </c>
      <c r="G20" s="38" t="s">
        <v>133</v>
      </c>
      <c r="H20" s="32" t="s">
        <v>154</v>
      </c>
      <c r="I20" s="14"/>
    </row>
    <row r="21" spans="2:9" x14ac:dyDescent="0.3">
      <c r="B21" s="13"/>
      <c r="C21" s="47" t="s">
        <v>188</v>
      </c>
      <c r="D21" s="63">
        <v>128</v>
      </c>
      <c r="E21"/>
      <c r="F21" s="18" t="s">
        <v>59</v>
      </c>
      <c r="G21" s="63">
        <v>1</v>
      </c>
      <c r="H21" s="63">
        <v>0</v>
      </c>
      <c r="I21" s="14"/>
    </row>
    <row r="22" spans="2:9" ht="15" customHeight="1" x14ac:dyDescent="0.3">
      <c r="B22" s="13"/>
      <c r="C22" s="47" t="s">
        <v>139</v>
      </c>
      <c r="D22" s="63">
        <v>9</v>
      </c>
      <c r="E22"/>
      <c r="F22" s="18" t="s">
        <v>60</v>
      </c>
      <c r="G22" s="63">
        <v>6</v>
      </c>
      <c r="H22" s="63">
        <v>5</v>
      </c>
      <c r="I22" s="14"/>
    </row>
    <row r="23" spans="2:9" x14ac:dyDescent="0.3">
      <c r="B23" s="13"/>
      <c r="C23" s="71" t="s">
        <v>189</v>
      </c>
      <c r="D23" s="52"/>
      <c r="E23"/>
      <c r="F23" s="18" t="s">
        <v>61</v>
      </c>
      <c r="G23" s="63">
        <v>12</v>
      </c>
      <c r="H23" s="63">
        <v>12</v>
      </c>
      <c r="I23" s="14"/>
    </row>
    <row r="24" spans="2:9" x14ac:dyDescent="0.3">
      <c r="B24" s="13"/>
      <c r="E24"/>
      <c r="F24" s="18" t="s">
        <v>62</v>
      </c>
      <c r="G24" s="63"/>
      <c r="H24" s="63"/>
      <c r="I24" s="14"/>
    </row>
    <row r="25" spans="2:9" ht="30" customHeight="1" x14ac:dyDescent="0.3">
      <c r="B25" s="13"/>
      <c r="C25" s="54" t="str">
        <f>"Seleccione "&amp;W3&amp;" procesos teminados en el primer semestre de 2024 y llene la siguiente tabla:"</f>
        <v>Seleccione 5 procesos teminados en el primer semestre de 2024 y llene la siguiente tabla:</v>
      </c>
      <c r="D25" s="49"/>
      <c r="E25"/>
      <c r="F25" s="133" t="s">
        <v>192</v>
      </c>
      <c r="G25" s="133"/>
      <c r="H25" s="133"/>
      <c r="I25" s="14"/>
    </row>
    <row r="26" spans="2:9" ht="15" thickBot="1" x14ac:dyDescent="0.35">
      <c r="B26" s="13"/>
      <c r="C26" s="50"/>
      <c r="D26" s="51"/>
      <c r="E26"/>
      <c r="F26" s="48"/>
      <c r="I26" s="14"/>
    </row>
    <row r="27" spans="2:9" x14ac:dyDescent="0.3">
      <c r="B27" s="13"/>
      <c r="C27" s="38" t="s">
        <v>82</v>
      </c>
      <c r="D27" s="38" t="s">
        <v>22</v>
      </c>
      <c r="E27"/>
      <c r="F27" s="122" t="s">
        <v>81</v>
      </c>
      <c r="G27" s="123"/>
      <c r="H27" s="124"/>
      <c r="I27" s="14"/>
    </row>
    <row r="28" spans="2:9" x14ac:dyDescent="0.3">
      <c r="B28" s="13"/>
      <c r="C28" s="18" t="s">
        <v>74</v>
      </c>
      <c r="D28" s="63">
        <v>5</v>
      </c>
      <c r="E28"/>
      <c r="F28" s="125" t="s">
        <v>643</v>
      </c>
      <c r="G28" s="126"/>
      <c r="H28" s="127"/>
      <c r="I28" s="14"/>
    </row>
    <row r="29" spans="2:9" x14ac:dyDescent="0.3">
      <c r="B29" s="13"/>
      <c r="C29" s="18" t="s">
        <v>75</v>
      </c>
      <c r="D29" s="63">
        <v>4</v>
      </c>
      <c r="E29"/>
      <c r="F29" s="128"/>
      <c r="G29" s="126"/>
      <c r="H29" s="127"/>
      <c r="I29" s="14"/>
    </row>
    <row r="30" spans="2:9" x14ac:dyDescent="0.3">
      <c r="B30" s="13"/>
      <c r="C30" s="18" t="s">
        <v>76</v>
      </c>
      <c r="D30" s="63">
        <v>0</v>
      </c>
      <c r="E30"/>
      <c r="F30" s="128"/>
      <c r="G30" s="126"/>
      <c r="H30" s="127"/>
      <c r="I30" s="14"/>
    </row>
    <row r="31" spans="2:9" x14ac:dyDescent="0.3">
      <c r="B31" s="13"/>
      <c r="C31" s="18" t="s">
        <v>77</v>
      </c>
      <c r="D31" s="63">
        <v>0</v>
      </c>
      <c r="E31"/>
      <c r="F31" s="128"/>
      <c r="G31" s="126"/>
      <c r="H31" s="127"/>
      <c r="I31" s="14"/>
    </row>
    <row r="32" spans="2:9" x14ac:dyDescent="0.3">
      <c r="B32" s="13"/>
      <c r="C32" s="18" t="s">
        <v>78</v>
      </c>
      <c r="D32" s="63">
        <v>0</v>
      </c>
      <c r="E32"/>
      <c r="F32" s="128"/>
      <c r="G32" s="126"/>
      <c r="H32" s="127"/>
      <c r="I32" s="14"/>
    </row>
    <row r="33" spans="2:9" ht="15" thickBot="1" x14ac:dyDescent="0.35">
      <c r="B33" s="13"/>
      <c r="E33"/>
      <c r="F33" s="129"/>
      <c r="G33" s="130"/>
      <c r="H33" s="131"/>
      <c r="I33" s="14"/>
    </row>
    <row r="34" spans="2:9" ht="15" thickBot="1" x14ac:dyDescent="0.35">
      <c r="B34" s="13"/>
      <c r="F34" s="134" t="s">
        <v>156</v>
      </c>
      <c r="G34" s="135"/>
      <c r="H34" s="74" t="s">
        <v>11</v>
      </c>
      <c r="I34" s="14"/>
    </row>
    <row r="35" spans="2:9" ht="15" thickBot="1" x14ac:dyDescent="0.35">
      <c r="B35" s="15"/>
      <c r="C35" s="16"/>
      <c r="D35" s="16"/>
      <c r="E35" s="16"/>
      <c r="F35" s="16"/>
      <c r="G35" s="16"/>
      <c r="H35" s="16"/>
      <c r="I35" s="17"/>
    </row>
  </sheetData>
  <sheetProtection algorithmName="SHA-512" hashValue="22IBHLCq3DCaHI9GjsC9HPK0eJg8cB2siwX6SfkhW0u/Hjy1yf+HYGRCCa9W3PUtqB8qMvTEggDlJKPYtClFZQ==" saltValue="gP6XeCR78zNiymlPp3TF8g=="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xWindow="460" yWindow="724"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45520</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topLeftCell="A12" zoomScale="90" zoomScaleNormal="90" workbookViewId="0">
      <selection activeCell="D24" sqref="D24"/>
    </sheetView>
  </sheetViews>
  <sheetFormatPr baseColWidth="10" defaultColWidth="11.44140625" defaultRowHeight="14.4" x14ac:dyDescent="0.3"/>
  <cols>
    <col min="1" max="1" width="3.88671875" style="1" customWidth="1"/>
    <col min="2" max="2" width="11.44140625" style="1"/>
    <col min="3" max="3" width="60.6640625" style="1" customWidth="1"/>
    <col min="4" max="4" width="20.88671875" style="1" customWidth="1"/>
    <col min="5" max="5" width="6.33203125" style="1" customWidth="1"/>
    <col min="6" max="6" width="47.88671875" style="1" bestFit="1" customWidth="1"/>
    <col min="7" max="7" width="24.109375" style="1" customWidth="1"/>
    <col min="8" max="8" width="7.33203125" style="1" customWidth="1"/>
    <col min="9" max="18" width="11.44140625" style="1"/>
    <col min="19" max="22" width="0" style="1" hidden="1" customWidth="1"/>
    <col min="23" max="16384" width="11.44140625" style="1"/>
  </cols>
  <sheetData>
    <row r="1" spans="2:22" ht="15" thickBot="1" x14ac:dyDescent="0.35"/>
    <row r="2" spans="2:22" x14ac:dyDescent="0.3">
      <c r="B2" s="10"/>
      <c r="C2" s="11"/>
      <c r="D2" s="11"/>
      <c r="E2" s="11"/>
      <c r="F2" s="11"/>
      <c r="G2" s="11"/>
      <c r="H2" s="12"/>
      <c r="V2" s="1">
        <f>+D13+D14</f>
        <v>0</v>
      </c>
    </row>
    <row r="3" spans="2:22" x14ac:dyDescent="0.3">
      <c r="B3" s="13"/>
      <c r="H3" s="14"/>
      <c r="V3" s="23">
        <f>+IF(V2&lt;=20,V2,IF(ROUNDDOWN(V2*10%,0)&lt;20,20,ROUNDDOWN(V2*10%,0)))</f>
        <v>0</v>
      </c>
    </row>
    <row r="4" spans="2:22" x14ac:dyDescent="0.3">
      <c r="B4" s="13"/>
      <c r="H4" s="14"/>
    </row>
    <row r="5" spans="2:22" x14ac:dyDescent="0.3">
      <c r="B5" s="13"/>
      <c r="H5" s="14"/>
    </row>
    <row r="6" spans="2:22" ht="15" customHeight="1" x14ac:dyDescent="0.3">
      <c r="B6" s="13"/>
      <c r="G6" s="24"/>
      <c r="H6" s="25"/>
    </row>
    <row r="7" spans="2:22" ht="23.4" x14ac:dyDescent="0.3">
      <c r="B7" s="13"/>
      <c r="C7" s="132" t="s">
        <v>135</v>
      </c>
      <c r="D7" s="132"/>
      <c r="E7" s="132"/>
      <c r="F7" s="132"/>
      <c r="G7" s="132"/>
      <c r="H7" s="25"/>
      <c r="T7" s="1" t="s">
        <v>11</v>
      </c>
    </row>
    <row r="8" spans="2:22" x14ac:dyDescent="0.3">
      <c r="B8" s="13"/>
      <c r="E8" s="69" t="s">
        <v>132</v>
      </c>
      <c r="H8" s="14"/>
      <c r="T8" s="1" t="s">
        <v>12</v>
      </c>
    </row>
    <row r="9" spans="2:22" ht="15" customHeight="1" x14ac:dyDescent="0.3">
      <c r="B9" s="13"/>
      <c r="C9" s="20" t="s">
        <v>194</v>
      </c>
      <c r="D9" s="20" t="s">
        <v>22</v>
      </c>
      <c r="E9"/>
      <c r="F9" s="109" t="str">
        <f>"Seleccione una muestra de "&amp;V3&amp;" prejudiciales activos registrados antes  y hasta el 30 de diciembre  de 2023 (mas de 6 meses) y complete la siguiente tabla"</f>
        <v>Seleccione una muestra de 0 prejudiciales activos registrados antes  y hasta el 30 de diciembre  de 2023 (mas de 6 meses) y complete la siguiente tabla</v>
      </c>
      <c r="G9" s="110"/>
      <c r="H9" s="14"/>
      <c r="T9" s="1" t="s">
        <v>13</v>
      </c>
    </row>
    <row r="10" spans="2:22" x14ac:dyDescent="0.3">
      <c r="B10" s="13"/>
      <c r="C10" s="18" t="s">
        <v>142</v>
      </c>
      <c r="D10" s="63">
        <v>0</v>
      </c>
      <c r="E10"/>
      <c r="F10" s="111"/>
      <c r="G10" s="112"/>
      <c r="H10" s="14"/>
    </row>
    <row r="11" spans="2:22" x14ac:dyDescent="0.3">
      <c r="B11" s="13"/>
      <c r="C11" s="18" t="s">
        <v>51</v>
      </c>
      <c r="D11" s="63">
        <v>0</v>
      </c>
      <c r="E11"/>
      <c r="F11" s="21" t="s">
        <v>30</v>
      </c>
      <c r="G11" s="21" t="s">
        <v>53</v>
      </c>
      <c r="H11" s="14"/>
    </row>
    <row r="12" spans="2:22" x14ac:dyDescent="0.3">
      <c r="B12" s="13"/>
      <c r="C12" s="18" t="s">
        <v>195</v>
      </c>
      <c r="D12" s="63">
        <v>0</v>
      </c>
      <c r="E12"/>
      <c r="F12" s="28" t="s">
        <v>54</v>
      </c>
      <c r="G12" s="63">
        <v>0</v>
      </c>
      <c r="H12" s="14"/>
    </row>
    <row r="13" spans="2:22" x14ac:dyDescent="0.3">
      <c r="B13" s="13"/>
      <c r="C13" s="18" t="s">
        <v>166</v>
      </c>
      <c r="D13" s="63">
        <v>0</v>
      </c>
      <c r="E13"/>
      <c r="F13" s="18" t="s">
        <v>136</v>
      </c>
      <c r="G13" s="63">
        <v>0</v>
      </c>
      <c r="H13" s="14"/>
    </row>
    <row r="14" spans="2:22" x14ac:dyDescent="0.3">
      <c r="B14" s="13"/>
      <c r="C14" s="18" t="s">
        <v>196</v>
      </c>
      <c r="D14" s="63">
        <v>0</v>
      </c>
      <c r="E14"/>
      <c r="F14"/>
      <c r="G14"/>
      <c r="H14" s="14"/>
    </row>
    <row r="15" spans="2:22" x14ac:dyDescent="0.3">
      <c r="B15" s="13"/>
      <c r="E15"/>
      <c r="F15"/>
      <c r="G15"/>
      <c r="H15" s="14"/>
    </row>
    <row r="16" spans="2:22" x14ac:dyDescent="0.3">
      <c r="B16" s="13"/>
      <c r="C16" s="20" t="s">
        <v>197</v>
      </c>
      <c r="D16" s="20" t="s">
        <v>22</v>
      </c>
      <c r="E16"/>
      <c r="F16" s="136" t="s">
        <v>81</v>
      </c>
      <c r="G16" s="136"/>
      <c r="H16" s="14"/>
    </row>
    <row r="17" spans="2:8" x14ac:dyDescent="0.3">
      <c r="B17" s="13"/>
      <c r="C17" s="18" t="s">
        <v>198</v>
      </c>
      <c r="D17" s="63">
        <v>1</v>
      </c>
      <c r="E17"/>
      <c r="F17" s="137" t="s">
        <v>640</v>
      </c>
      <c r="G17" s="126"/>
      <c r="H17" s="14"/>
    </row>
    <row r="18" spans="2:8" x14ac:dyDescent="0.3">
      <c r="B18" s="13"/>
      <c r="C18" s="18" t="s">
        <v>199</v>
      </c>
      <c r="D18" s="63">
        <v>0</v>
      </c>
      <c r="E18"/>
      <c r="F18" s="126"/>
      <c r="G18" s="126"/>
      <c r="H18" s="14"/>
    </row>
    <row r="19" spans="2:8" x14ac:dyDescent="0.3">
      <c r="B19" s="13"/>
      <c r="C19"/>
      <c r="D19"/>
      <c r="E19"/>
      <c r="F19" s="126"/>
      <c r="G19" s="126"/>
      <c r="H19" s="14"/>
    </row>
    <row r="20" spans="2:8" x14ac:dyDescent="0.3">
      <c r="B20" s="13"/>
      <c r="C20"/>
      <c r="D20"/>
      <c r="E20"/>
      <c r="F20" s="126"/>
      <c r="G20" s="126"/>
      <c r="H20" s="14"/>
    </row>
    <row r="21" spans="2:8" x14ac:dyDescent="0.3">
      <c r="B21" s="13"/>
      <c r="E21"/>
      <c r="F21" s="126"/>
      <c r="G21" s="126"/>
      <c r="H21" s="14"/>
    </row>
    <row r="22" spans="2:8" ht="15" thickBot="1" x14ac:dyDescent="0.35">
      <c r="B22" s="13"/>
      <c r="E22"/>
      <c r="F22" s="126"/>
      <c r="G22" s="126"/>
      <c r="H22" s="14"/>
    </row>
    <row r="23" spans="2:8" ht="15" thickBot="1" x14ac:dyDescent="0.35">
      <c r="B23" s="13"/>
      <c r="E23"/>
      <c r="F23" s="73" t="s">
        <v>156</v>
      </c>
      <c r="G23" s="74" t="s">
        <v>12</v>
      </c>
      <c r="H23" s="14"/>
    </row>
    <row r="24" spans="2:8" ht="15" thickBot="1" x14ac:dyDescent="0.35">
      <c r="B24" s="15"/>
      <c r="C24" s="16"/>
      <c r="D24" s="16"/>
      <c r="E24" s="16"/>
      <c r="F24" s="16"/>
      <c r="G24" s="16"/>
      <c r="H24" s="17"/>
    </row>
  </sheetData>
  <sheetProtection algorithmName="SHA-512" hashValue="YiI3McmZli+pocDcwrQLn7Trqt/5LtUqzhX/+h3Cq5TtUahin8lQCLM1hmHgE3RSXWg76FUhgxRY9uBMoSlXNA==" saltValue="C6P84ynDSlETKpjcdE61jw=="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xWindow="685" yWindow="802"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topLeftCell="A6" zoomScale="90" zoomScaleNormal="90" workbookViewId="0">
      <selection activeCell="G10" sqref="G10"/>
    </sheetView>
  </sheetViews>
  <sheetFormatPr baseColWidth="10" defaultColWidth="11.44140625" defaultRowHeight="14.4" x14ac:dyDescent="0.3"/>
  <cols>
    <col min="1" max="1" width="3.88671875" style="1" customWidth="1"/>
    <col min="2" max="2" width="11.44140625" style="1"/>
    <col min="3" max="3" width="53.5546875" style="1" customWidth="1"/>
    <col min="4" max="4" width="20.88671875" style="1" customWidth="1"/>
    <col min="5" max="5" width="6.33203125" style="1" customWidth="1"/>
    <col min="6" max="6" width="64.5546875" style="1" customWidth="1"/>
    <col min="7" max="7" width="21.6640625" style="1" customWidth="1"/>
    <col min="8" max="8" width="7.33203125" style="1" customWidth="1"/>
    <col min="9" max="18" width="11.44140625" style="1"/>
    <col min="19" max="22" width="0" style="1" hidden="1" customWidth="1"/>
    <col min="23" max="16384" width="11.44140625" style="1"/>
  </cols>
  <sheetData>
    <row r="1" spans="2:22" ht="15" thickBot="1" x14ac:dyDescent="0.35"/>
    <row r="2" spans="2:22" x14ac:dyDescent="0.3">
      <c r="B2" s="10"/>
      <c r="C2" s="11"/>
      <c r="D2" s="11"/>
      <c r="E2" s="11"/>
      <c r="F2" s="11"/>
      <c r="G2" s="11"/>
      <c r="H2" s="12"/>
    </row>
    <row r="3" spans="2:22" x14ac:dyDescent="0.3">
      <c r="B3" s="13"/>
      <c r="H3" s="14"/>
      <c r="V3" s="23">
        <f>+IF(D10&lt;=10,D10,IF(ROUNDDOWN(D10*10%,0)&gt;10,10,ROUNDDOWN(D10*10%,0)))</f>
        <v>0</v>
      </c>
    </row>
    <row r="4" spans="2:22" x14ac:dyDescent="0.3">
      <c r="B4" s="13"/>
      <c r="H4" s="14"/>
    </row>
    <row r="5" spans="2:22" x14ac:dyDescent="0.3">
      <c r="B5" s="13"/>
      <c r="H5" s="14"/>
    </row>
    <row r="6" spans="2:22" ht="36.75" customHeight="1" x14ac:dyDescent="0.45">
      <c r="B6" s="13"/>
      <c r="C6" s="26" t="s">
        <v>65</v>
      </c>
      <c r="D6" s="27"/>
      <c r="E6" s="22"/>
      <c r="F6"/>
      <c r="G6"/>
      <c r="H6" s="25"/>
    </row>
    <row r="7" spans="2:22" x14ac:dyDescent="0.3">
      <c r="B7" s="13"/>
      <c r="C7" s="1" t="s">
        <v>132</v>
      </c>
      <c r="F7"/>
      <c r="G7"/>
      <c r="H7" s="14"/>
      <c r="T7" s="1" t="s">
        <v>11</v>
      </c>
    </row>
    <row r="8" spans="2:22" x14ac:dyDescent="0.3">
      <c r="B8" s="13"/>
      <c r="C8" s="20" t="s">
        <v>65</v>
      </c>
      <c r="D8" s="20" t="s">
        <v>22</v>
      </c>
      <c r="E8"/>
      <c r="F8" s="20" t="s">
        <v>65</v>
      </c>
      <c r="G8" s="20" t="s">
        <v>22</v>
      </c>
      <c r="H8" s="14"/>
      <c r="T8" s="1" t="s">
        <v>12</v>
      </c>
    </row>
    <row r="9" spans="2:22" x14ac:dyDescent="0.3">
      <c r="B9" s="13"/>
      <c r="C9" s="18" t="s">
        <v>200</v>
      </c>
      <c r="D9" s="63">
        <v>0</v>
      </c>
      <c r="E9"/>
      <c r="F9" s="18" t="s">
        <v>201</v>
      </c>
      <c r="G9" s="63">
        <v>0</v>
      </c>
      <c r="H9" s="14"/>
      <c r="T9" s="1" t="s">
        <v>13</v>
      </c>
    </row>
    <row r="10" spans="2:22" x14ac:dyDescent="0.3">
      <c r="B10" s="13"/>
      <c r="C10" s="18" t="s">
        <v>144</v>
      </c>
      <c r="D10" s="63">
        <v>0</v>
      </c>
      <c r="E10"/>
      <c r="F10" s="18" t="s">
        <v>79</v>
      </c>
      <c r="G10" s="63">
        <v>0</v>
      </c>
      <c r="H10" s="14"/>
    </row>
    <row r="11" spans="2:22" x14ac:dyDescent="0.3">
      <c r="B11" s="13"/>
      <c r="D11" s="43"/>
      <c r="E11"/>
      <c r="G11" s="44"/>
      <c r="H11" s="14"/>
    </row>
    <row r="12" spans="2:22" x14ac:dyDescent="0.3">
      <c r="B12" s="13"/>
      <c r="C12" s="45" t="s">
        <v>83</v>
      </c>
      <c r="D12" s="43"/>
      <c r="E12"/>
      <c r="G12" s="44"/>
      <c r="H12" s="14"/>
      <c r="T12" s="1">
        <f>IF(D9="",0,1)</f>
        <v>1</v>
      </c>
    </row>
    <row r="13" spans="2:22" x14ac:dyDescent="0.3">
      <c r="B13" s="13"/>
      <c r="C13" s="113" t="s">
        <v>639</v>
      </c>
      <c r="D13" s="114"/>
      <c r="E13" s="114"/>
      <c r="F13" s="114"/>
      <c r="G13" s="115"/>
      <c r="H13" s="14"/>
    </row>
    <row r="14" spans="2:22" x14ac:dyDescent="0.3">
      <c r="B14" s="13"/>
      <c r="C14" s="116"/>
      <c r="D14" s="117"/>
      <c r="E14" s="117"/>
      <c r="F14" s="117"/>
      <c r="G14" s="118"/>
      <c r="H14" s="14"/>
    </row>
    <row r="15" spans="2:22" x14ac:dyDescent="0.3">
      <c r="B15" s="13"/>
      <c r="C15" s="116"/>
      <c r="D15" s="117"/>
      <c r="E15" s="117"/>
      <c r="F15" s="117"/>
      <c r="G15" s="118"/>
      <c r="H15" s="14"/>
    </row>
    <row r="16" spans="2:22" ht="15" thickBot="1" x14ac:dyDescent="0.35">
      <c r="B16" s="13"/>
      <c r="C16" s="138"/>
      <c r="D16" s="139"/>
      <c r="E16" s="139"/>
      <c r="F16" s="139"/>
      <c r="G16" s="140"/>
      <c r="H16" s="14"/>
      <c r="T16" s="1">
        <f>IF(G9="",0,1)</f>
        <v>1</v>
      </c>
    </row>
    <row r="17" spans="2:20" ht="15" thickBot="1" x14ac:dyDescent="0.35">
      <c r="B17" s="13"/>
      <c r="C17" s="73" t="s">
        <v>156</v>
      </c>
      <c r="D17" s="74" t="s">
        <v>12</v>
      </c>
      <c r="E17" s="72"/>
      <c r="F17" s="72"/>
      <c r="G17" s="72"/>
      <c r="H17" s="14"/>
    </row>
    <row r="18" spans="2:20" ht="15" thickBot="1" x14ac:dyDescent="0.35">
      <c r="B18" s="15"/>
      <c r="C18" s="16"/>
      <c r="D18" s="16"/>
      <c r="E18" s="16"/>
      <c r="F18" s="16"/>
      <c r="G18" s="16"/>
      <c r="H18" s="17"/>
      <c r="T18" s="1">
        <f>+T12+T16</f>
        <v>2</v>
      </c>
    </row>
  </sheetData>
  <sheetProtection algorithmName="SHA-512" hashValue="HRJq5CR39qn180Bp9AexX2ufTwvGDWMyCptO9CtZ2blNLE95m4Nl1uZuZLOo0AUAC/a+vw8pmsVUmdmiYzZfxA==" saltValue="h8c+tDp7cpos8eR8mxV27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topLeftCell="A6" workbookViewId="0">
      <selection activeCell="F15" sqref="F15"/>
    </sheetView>
  </sheetViews>
  <sheetFormatPr baseColWidth="10" defaultColWidth="11.44140625" defaultRowHeight="14.4" x14ac:dyDescent="0.3"/>
  <cols>
    <col min="1" max="1" width="3.88671875" style="1" customWidth="1"/>
    <col min="2" max="2" width="11.44140625" style="1"/>
    <col min="3" max="3" width="46.109375" style="1" customWidth="1"/>
    <col min="4" max="4" width="20.88671875" style="1" customWidth="1"/>
    <col min="5" max="5" width="6.33203125" style="1" customWidth="1"/>
    <col min="6" max="6" width="36.44140625" style="1" customWidth="1"/>
    <col min="7" max="7" width="24.109375" style="1" customWidth="1"/>
    <col min="8" max="8" width="7.33203125" style="1" customWidth="1"/>
    <col min="9" max="18" width="11.44140625" style="1"/>
    <col min="19" max="20" width="11.44140625" style="1" customWidth="1"/>
    <col min="21" max="21" width="11.44140625" style="1"/>
    <col min="22" max="22" width="0" style="1" hidden="1" customWidth="1"/>
    <col min="23" max="16384" width="11.44140625" style="1"/>
  </cols>
  <sheetData>
    <row r="1" spans="2:22" ht="15" thickBot="1" x14ac:dyDescent="0.35"/>
    <row r="2" spans="2:22" x14ac:dyDescent="0.3">
      <c r="B2" s="10"/>
      <c r="C2" s="11"/>
      <c r="D2" s="11"/>
      <c r="E2" s="11"/>
      <c r="F2" s="11"/>
      <c r="G2" s="11"/>
      <c r="H2" s="12"/>
    </row>
    <row r="3" spans="2:22" x14ac:dyDescent="0.3">
      <c r="B3" s="13"/>
      <c r="H3" s="14"/>
      <c r="V3" s="23" t="e">
        <f>+IF(D10&lt;=10,D10,IF(ROUNDDOWN(D10*10%,0)&gt;10,10,ROUNDDOWN(D10*10%,0)))</f>
        <v>#VALUE!</v>
      </c>
    </row>
    <row r="4" spans="2:22" x14ac:dyDescent="0.3">
      <c r="B4" s="13"/>
      <c r="H4" s="14"/>
    </row>
    <row r="5" spans="2:22" x14ac:dyDescent="0.3">
      <c r="B5" s="13"/>
      <c r="H5" s="14"/>
    </row>
    <row r="6" spans="2:22" ht="21.75" customHeight="1" x14ac:dyDescent="0.4">
      <c r="B6" s="13"/>
      <c r="C6" s="132" t="s">
        <v>173</v>
      </c>
      <c r="D6" s="132"/>
      <c r="E6" s="22"/>
      <c r="F6"/>
      <c r="G6"/>
      <c r="H6" s="25"/>
    </row>
    <row r="7" spans="2:22" x14ac:dyDescent="0.3">
      <c r="B7" s="13"/>
      <c r="C7" s="1" t="s">
        <v>132</v>
      </c>
      <c r="F7" s="46" t="s">
        <v>83</v>
      </c>
      <c r="G7"/>
      <c r="H7" s="14"/>
      <c r="T7" s="1" t="s">
        <v>11</v>
      </c>
    </row>
    <row r="8" spans="2:22" x14ac:dyDescent="0.3">
      <c r="B8" s="13"/>
      <c r="C8" s="20" t="s">
        <v>168</v>
      </c>
      <c r="D8" s="20" t="s">
        <v>167</v>
      </c>
      <c r="E8"/>
      <c r="F8" s="141" t="s">
        <v>641</v>
      </c>
      <c r="G8" s="142"/>
      <c r="H8" s="14"/>
      <c r="T8" s="1" t="s">
        <v>12</v>
      </c>
    </row>
    <row r="9" spans="2:22" ht="31.5" customHeight="1" x14ac:dyDescent="0.3">
      <c r="B9" s="13"/>
      <c r="C9" s="84" t="s">
        <v>202</v>
      </c>
      <c r="D9" s="63" t="s">
        <v>11</v>
      </c>
      <c r="E9"/>
      <c r="F9" s="143"/>
      <c r="G9" s="144"/>
      <c r="H9" s="14"/>
      <c r="T9" s="1" t="s">
        <v>13</v>
      </c>
    </row>
    <row r="10" spans="2:22" ht="29.4" thickBot="1" x14ac:dyDescent="0.35">
      <c r="B10" s="13"/>
      <c r="C10" s="84" t="s">
        <v>203</v>
      </c>
      <c r="D10" s="63" t="s">
        <v>11</v>
      </c>
      <c r="E10"/>
      <c r="F10" s="145"/>
      <c r="G10" s="146"/>
      <c r="H10" s="14"/>
    </row>
    <row r="11" spans="2:22" ht="15" thickBot="1" x14ac:dyDescent="0.35">
      <c r="B11" s="13"/>
      <c r="D11"/>
      <c r="E11"/>
      <c r="F11" s="73" t="s">
        <v>156</v>
      </c>
      <c r="G11" s="74" t="s">
        <v>12</v>
      </c>
      <c r="H11" s="14"/>
    </row>
    <row r="12" spans="2:22" ht="15" thickBot="1" x14ac:dyDescent="0.35">
      <c r="B12" s="15"/>
      <c r="C12" s="16"/>
      <c r="D12" s="16"/>
      <c r="E12" s="16"/>
      <c r="F12" s="16"/>
      <c r="G12" s="16"/>
      <c r="H12" s="17"/>
    </row>
  </sheetData>
  <sheetProtection algorithmName="SHA-512" hashValue="AWj8vEFAX+s2yCDwOaQ2Qf0tS7fTr6ZTSbc2P2AgmlyPyR02wYFZOBE8Jbxe/1ngkN0im2Lp56PIuIm3FYgZ3g==" saltValue="84lgkRZqrbx255zp4RcZMg=="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xWindow="1008" yWindow="671"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topLeftCell="A6" workbookViewId="0">
      <selection activeCell="F15" sqref="F15"/>
    </sheetView>
  </sheetViews>
  <sheetFormatPr baseColWidth="10" defaultColWidth="11.44140625" defaultRowHeight="14.4" x14ac:dyDescent="0.3"/>
  <cols>
    <col min="1" max="1" width="3.88671875" style="1" customWidth="1"/>
    <col min="2" max="2" width="11.44140625" style="1"/>
    <col min="3" max="3" width="44.109375" style="1" customWidth="1"/>
    <col min="4" max="4" width="20.88671875" style="1" customWidth="1"/>
    <col min="5" max="5" width="6.33203125" style="1" customWidth="1"/>
    <col min="6" max="6" width="36.44140625" style="1" customWidth="1"/>
    <col min="7" max="7" width="24.109375" style="1" customWidth="1"/>
    <col min="8" max="8" width="7.33203125" style="1" customWidth="1"/>
    <col min="9" max="18" width="11.44140625" style="1"/>
    <col min="19" max="19" width="11.44140625" style="1" customWidth="1"/>
    <col min="20" max="20" width="11.44140625" style="1" hidden="1" customWidth="1"/>
    <col min="21" max="21" width="11.44140625" style="1"/>
    <col min="22" max="22" width="0" style="1" hidden="1" customWidth="1"/>
    <col min="23" max="16384" width="11.44140625" style="1"/>
  </cols>
  <sheetData>
    <row r="1" spans="2:22" ht="15" thickBot="1" x14ac:dyDescent="0.35"/>
    <row r="2" spans="2:22" x14ac:dyDescent="0.3">
      <c r="B2" s="10"/>
      <c r="C2" s="11"/>
      <c r="D2" s="11"/>
      <c r="E2" s="11"/>
      <c r="F2" s="11"/>
      <c r="G2" s="11"/>
      <c r="H2" s="12"/>
    </row>
    <row r="3" spans="2:22" x14ac:dyDescent="0.3">
      <c r="B3" s="13"/>
      <c r="H3" s="14"/>
      <c r="V3" s="23" t="e">
        <f>+IF(D10&lt;=10,D10,IF(ROUNDDOWN(D10*10%,0)&gt;10,10,ROUNDDOWN(D10*10%,0)))</f>
        <v>#VALUE!</v>
      </c>
    </row>
    <row r="4" spans="2:22" x14ac:dyDescent="0.3">
      <c r="B4" s="13"/>
      <c r="H4" s="14"/>
    </row>
    <row r="5" spans="2:22" x14ac:dyDescent="0.3">
      <c r="B5" s="13"/>
      <c r="H5" s="14"/>
    </row>
    <row r="6" spans="2:22" ht="21.75" customHeight="1" x14ac:dyDescent="0.4">
      <c r="B6" s="13"/>
      <c r="C6" s="132" t="s">
        <v>8</v>
      </c>
      <c r="D6" s="132"/>
      <c r="E6" s="22"/>
      <c r="F6"/>
      <c r="G6"/>
      <c r="H6" s="25"/>
    </row>
    <row r="7" spans="2:22" x14ac:dyDescent="0.3">
      <c r="B7" s="13"/>
      <c r="C7" s="1" t="s">
        <v>132</v>
      </c>
      <c r="F7" s="46" t="s">
        <v>83</v>
      </c>
      <c r="G7"/>
      <c r="H7" s="14"/>
      <c r="T7" s="1" t="s">
        <v>11</v>
      </c>
    </row>
    <row r="8" spans="2:22" x14ac:dyDescent="0.3">
      <c r="B8" s="13"/>
      <c r="C8" s="20" t="s">
        <v>29</v>
      </c>
      <c r="D8" s="20" t="s">
        <v>22</v>
      </c>
      <c r="E8"/>
      <c r="F8" s="147" t="s">
        <v>642</v>
      </c>
      <c r="G8" s="115"/>
      <c r="H8" s="14"/>
      <c r="T8" s="1" t="s">
        <v>12</v>
      </c>
    </row>
    <row r="9" spans="2:22" x14ac:dyDescent="0.3">
      <c r="B9" s="13"/>
      <c r="C9" s="18" t="s">
        <v>152</v>
      </c>
      <c r="D9" s="63" t="s">
        <v>12</v>
      </c>
      <c r="E9"/>
      <c r="F9" s="116"/>
      <c r="G9" s="118"/>
      <c r="H9" s="14"/>
      <c r="T9" s="1" t="s">
        <v>13</v>
      </c>
    </row>
    <row r="10" spans="2:22" ht="15" thickBot="1" x14ac:dyDescent="0.35">
      <c r="B10" s="13"/>
      <c r="C10" s="18" t="s">
        <v>204</v>
      </c>
      <c r="D10" s="63" t="s">
        <v>12</v>
      </c>
      <c r="E10"/>
      <c r="F10" s="138"/>
      <c r="G10" s="140"/>
      <c r="H10" s="14"/>
    </row>
    <row r="11" spans="2:22" ht="15" thickBot="1" x14ac:dyDescent="0.35">
      <c r="B11" s="13"/>
      <c r="D11"/>
      <c r="E11"/>
      <c r="F11" s="73" t="s">
        <v>156</v>
      </c>
      <c r="G11" s="74" t="s">
        <v>12</v>
      </c>
      <c r="H11" s="14"/>
    </row>
    <row r="12" spans="2:22" ht="15" thickBot="1" x14ac:dyDescent="0.35">
      <c r="B12" s="15"/>
      <c r="C12" s="16"/>
      <c r="D12" s="16"/>
      <c r="E12" s="16"/>
      <c r="F12" s="16"/>
      <c r="G12" s="16"/>
      <c r="H12" s="17"/>
    </row>
  </sheetData>
  <sheetProtection algorithmName="SHA-512" hashValue="H2i4O9bTxctrU+w7cqnYCN8pzHoc9AkopMETt/V5kJGftJAkgsUWH+79G4iTbhNC3ait7Ah/CSeAhJwPyHUhYQ==" saltValue="mZYXZdBqhXNlQqDnz9Z1NA=="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1:T45"/>
  <sheetViews>
    <sheetView showGridLines="0" tabSelected="1" view="pageBreakPreview" topLeftCell="A13" zoomScale="60" zoomScaleNormal="90" zoomScalePageLayoutView="50" workbookViewId="0">
      <selection activeCell="J18" sqref="J18"/>
    </sheetView>
  </sheetViews>
  <sheetFormatPr baseColWidth="10" defaultRowHeight="14.4" x14ac:dyDescent="0.3"/>
  <cols>
    <col min="2" max="2" width="42.6640625" customWidth="1"/>
    <col min="3" max="3" width="14.5546875" bestFit="1" customWidth="1"/>
    <col min="5" max="5" width="33" bestFit="1" customWidth="1"/>
    <col min="6" max="6" width="14.5546875" bestFit="1" customWidth="1"/>
    <col min="19" max="20" width="0" hidden="1" customWidth="1"/>
  </cols>
  <sheetData>
    <row r="1" spans="2:20" ht="17.25" customHeight="1" x14ac:dyDescent="0.3">
      <c r="B1" s="2"/>
      <c r="C1" s="3"/>
      <c r="D1" s="3"/>
      <c r="E1" s="3"/>
      <c r="F1" s="3"/>
      <c r="G1" s="4"/>
    </row>
    <row r="2" spans="2:20" ht="18" x14ac:dyDescent="0.35">
      <c r="B2" s="157" t="s">
        <v>205</v>
      </c>
      <c r="C2" s="158"/>
      <c r="D2" s="158"/>
      <c r="E2" s="158"/>
      <c r="F2" s="158"/>
      <c r="G2" s="159"/>
      <c r="H2" s="36"/>
      <c r="I2" s="36"/>
      <c r="J2" s="36"/>
      <c r="K2" s="36"/>
      <c r="L2" s="36"/>
    </row>
    <row r="3" spans="2:20" ht="18" x14ac:dyDescent="0.35">
      <c r="B3" s="157" t="s">
        <v>10</v>
      </c>
      <c r="C3" s="158"/>
      <c r="D3" s="158"/>
      <c r="E3" s="158"/>
      <c r="F3" s="158"/>
      <c r="G3" s="159"/>
      <c r="H3" s="36"/>
      <c r="I3" s="36"/>
      <c r="J3" s="36"/>
      <c r="K3" s="36"/>
      <c r="L3" s="36"/>
    </row>
    <row r="4" spans="2:20" ht="24" thickBot="1" x14ac:dyDescent="0.5">
      <c r="B4" s="85"/>
      <c r="C4" s="88"/>
      <c r="D4" s="88" t="s">
        <v>143</v>
      </c>
      <c r="E4" s="33"/>
      <c r="F4" s="33"/>
      <c r="G4" s="86"/>
      <c r="H4" s="33"/>
      <c r="I4" s="33"/>
      <c r="J4" s="33"/>
      <c r="K4" s="33"/>
      <c r="L4" s="33"/>
    </row>
    <row r="5" spans="2:20" ht="15" thickBot="1" x14ac:dyDescent="0.35">
      <c r="B5" s="5" t="s">
        <v>146</v>
      </c>
      <c r="C5" s="151" t="s">
        <v>460</v>
      </c>
      <c r="D5" s="152"/>
      <c r="E5" s="152"/>
      <c r="F5" s="152"/>
      <c r="G5" s="153"/>
    </row>
    <row r="6" spans="2:20" ht="15" thickBot="1" x14ac:dyDescent="0.35">
      <c r="B6" s="5" t="s">
        <v>147</v>
      </c>
      <c r="C6" s="154" t="s">
        <v>636</v>
      </c>
      <c r="D6" s="155"/>
      <c r="E6" s="155"/>
      <c r="F6" s="155"/>
      <c r="G6" s="156"/>
    </row>
    <row r="7" spans="2:20" x14ac:dyDescent="0.3">
      <c r="B7" s="5"/>
      <c r="G7" s="6"/>
      <c r="T7" s="1" t="s">
        <v>11</v>
      </c>
    </row>
    <row r="8" spans="2:20" x14ac:dyDescent="0.3">
      <c r="B8" s="5" t="s">
        <v>36</v>
      </c>
      <c r="C8" s="89" t="str">
        <f>+IF(SUM(USUARIOS!I12:J17)=0,"Falta diligenciar","")</f>
        <v/>
      </c>
      <c r="E8" t="s">
        <v>70</v>
      </c>
      <c r="F8" s="89" t="str">
        <f>+IF(PREJUDICIALES!$D$10="","Falta  actualizar","")</f>
        <v/>
      </c>
      <c r="G8" s="6"/>
      <c r="T8" s="1" t="s">
        <v>12</v>
      </c>
    </row>
    <row r="9" spans="2:20" x14ac:dyDescent="0.3">
      <c r="B9" s="90" t="s">
        <v>39</v>
      </c>
      <c r="C9" s="68">
        <f>+SUM(USUARIOS!I12:I17)/(6-SUM(USUARIOS!H12:H17))</f>
        <v>1</v>
      </c>
      <c r="E9" s="35" t="s">
        <v>44</v>
      </c>
      <c r="F9" s="67">
        <f>+PREJUDICIALES!$D$11</f>
        <v>0</v>
      </c>
      <c r="G9" s="6"/>
      <c r="T9" s="1" t="s">
        <v>13</v>
      </c>
    </row>
    <row r="10" spans="2:20" x14ac:dyDescent="0.3">
      <c r="B10" s="90" t="s">
        <v>37</v>
      </c>
      <c r="C10" s="67">
        <f>+ABOGADOS!$D$12+SUM(USUARIOS!I12:I17)</f>
        <v>8</v>
      </c>
      <c r="E10" s="35" t="s">
        <v>42</v>
      </c>
      <c r="F10" s="68" t="str">
        <f>IFERROR(PREJUDICIALES!$D$11/PREJUDICIALES!$D$10,"")</f>
        <v/>
      </c>
      <c r="G10" s="6"/>
    </row>
    <row r="11" spans="2:20" x14ac:dyDescent="0.3">
      <c r="B11" s="90" t="s">
        <v>9</v>
      </c>
      <c r="C11" s="67" t="s">
        <v>96</v>
      </c>
      <c r="E11" s="35" t="s">
        <v>45</v>
      </c>
      <c r="F11" s="68" t="str">
        <f>IFERROR(PREJUDICIALES!$G$13/PREJUDICIALES!$V$3,"")</f>
        <v/>
      </c>
      <c r="G11" s="6"/>
    </row>
    <row r="12" spans="2:20" x14ac:dyDescent="0.3">
      <c r="B12" s="90" t="s">
        <v>38</v>
      </c>
      <c r="C12" s="68">
        <f>IFERROR((ABOGADOS!$H$17+ABOGADOS!$H$18+ABOGADOS!$H$19*0.5)/ABOGADOS!D12,"")</f>
        <v>1</v>
      </c>
      <c r="G12" s="6"/>
    </row>
    <row r="13" spans="2:20" x14ac:dyDescent="0.3">
      <c r="B13" s="5"/>
      <c r="E13" t="s">
        <v>65</v>
      </c>
      <c r="F13" s="89" t="str">
        <f>+IF(ARBITRAMENTOS!T18=0,"Falta  actualizar","")</f>
        <v/>
      </c>
      <c r="G13" s="6"/>
    </row>
    <row r="14" spans="2:20" x14ac:dyDescent="0.3">
      <c r="B14" s="5"/>
      <c r="E14" s="35" t="s">
        <v>43</v>
      </c>
      <c r="F14" s="67">
        <f>+ARBITRAMENTOS!D10</f>
        <v>0</v>
      </c>
      <c r="G14" s="6"/>
    </row>
    <row r="15" spans="2:20" x14ac:dyDescent="0.3">
      <c r="B15" s="5"/>
      <c r="E15" s="35" t="s">
        <v>42</v>
      </c>
      <c r="F15" s="68" t="str">
        <f>IFERROR(ARBITRAMENTOS!D10/ARBITRAMENTOS!D9,"")</f>
        <v/>
      </c>
      <c r="G15" s="6"/>
    </row>
    <row r="16" spans="2:20" x14ac:dyDescent="0.3">
      <c r="B16" s="5"/>
      <c r="G16" s="6"/>
    </row>
    <row r="17" spans="2:7" x14ac:dyDescent="0.3">
      <c r="B17" s="5"/>
      <c r="E17" t="s">
        <v>68</v>
      </c>
      <c r="F17" s="89" t="str">
        <f>+IF(PAGOS!D9="","Falta  actualizar","")</f>
        <v/>
      </c>
      <c r="G17" s="6"/>
    </row>
    <row r="18" spans="2:7" x14ac:dyDescent="0.3">
      <c r="B18" s="5" t="s">
        <v>69</v>
      </c>
      <c r="C18" s="89" t="str">
        <f>+IF(JUDICIALES!$D$11="","Falta  actualizar","")</f>
        <v/>
      </c>
      <c r="E18" s="35" t="s">
        <v>148</v>
      </c>
      <c r="F18" s="67" t="str">
        <f>+IF(PAGOS!D10="No","No","Si")</f>
        <v>No</v>
      </c>
      <c r="G18" s="6"/>
    </row>
    <row r="19" spans="2:7" x14ac:dyDescent="0.3">
      <c r="B19" s="90" t="s">
        <v>40</v>
      </c>
      <c r="C19" s="67">
        <f>+JUDICIALES!$D$12</f>
        <v>45</v>
      </c>
      <c r="E19" s="35" t="s">
        <v>145</v>
      </c>
      <c r="F19" s="67" t="str">
        <f>+IF(PAGOS!D9="No","No aplica","Si")</f>
        <v>No aplica</v>
      </c>
      <c r="G19" s="6"/>
    </row>
    <row r="20" spans="2:7" x14ac:dyDescent="0.3">
      <c r="B20" s="90" t="s">
        <v>42</v>
      </c>
      <c r="C20" s="68">
        <f>IFERROR(JUDICIALES!$D$12/JUDICIALES!$D$11,"")</f>
        <v>0.88235294117647056</v>
      </c>
      <c r="F20" s="91"/>
      <c r="G20" s="6"/>
    </row>
    <row r="21" spans="2:7" x14ac:dyDescent="0.3">
      <c r="B21" s="90" t="s">
        <v>46</v>
      </c>
      <c r="C21" s="68" t="str">
        <f>IFERROR(JUDICIALES!$G$11/JUDICIALES!$G$10,"")</f>
        <v/>
      </c>
      <c r="E21" t="s">
        <v>174</v>
      </c>
      <c r="F21" s="89" t="str">
        <f>+IF('COMITES DE CONCILIACION'!D9="","Falta  actualizar","")</f>
        <v/>
      </c>
      <c r="G21" s="6"/>
    </row>
    <row r="22" spans="2:7" x14ac:dyDescent="0.3">
      <c r="B22" s="90" t="s">
        <v>41</v>
      </c>
      <c r="C22" s="67">
        <f>IFERROR(C19/ABOGADOS!$D$12,"")</f>
        <v>22.5</v>
      </c>
      <c r="E22" s="35" t="s">
        <v>176</v>
      </c>
      <c r="F22" s="67" t="str">
        <f>+IF('COMITES DE CONCILIACION'!D9="No","No","Si")</f>
        <v>Si</v>
      </c>
      <c r="G22" s="6"/>
    </row>
    <row r="23" spans="2:7" x14ac:dyDescent="0.3">
      <c r="B23" s="90" t="s">
        <v>149</v>
      </c>
      <c r="C23" s="68">
        <f>IFERROR(1-(JUDICIALES!$H$22+JUDICIALES!$H$23+JUDICIALES!$H$24)/(JUDICIALES!$G$22+JUDICIALES!$G$23+JUDICIALES!$G$24),"")</f>
        <v>5.555555555555558E-2</v>
      </c>
      <c r="E23" s="35" t="s">
        <v>175</v>
      </c>
      <c r="F23" s="67" t="str">
        <f>+IF('COMITES DE CONCILIACION'!D10="No","No","Si")</f>
        <v>Si</v>
      </c>
      <c r="G23" s="6"/>
    </row>
    <row r="24" spans="2:7" ht="15" thickBot="1" x14ac:dyDescent="0.35">
      <c r="B24" s="5"/>
      <c r="G24" s="6"/>
    </row>
    <row r="25" spans="2:7" ht="15" thickBot="1" x14ac:dyDescent="0.35">
      <c r="B25" s="92" t="s">
        <v>163</v>
      </c>
      <c r="C25" s="93"/>
      <c r="D25" s="93"/>
      <c r="E25" s="93"/>
      <c r="F25" s="93"/>
      <c r="G25" s="94"/>
    </row>
    <row r="26" spans="2:7" x14ac:dyDescent="0.3">
      <c r="B26" s="160" t="s">
        <v>644</v>
      </c>
      <c r="C26" s="161"/>
      <c r="D26" s="161"/>
      <c r="E26" s="161"/>
      <c r="F26" s="161"/>
      <c r="G26" s="162"/>
    </row>
    <row r="27" spans="2:7" x14ac:dyDescent="0.3">
      <c r="B27" s="163"/>
      <c r="C27" s="164"/>
      <c r="D27" s="164"/>
      <c r="E27" s="164"/>
      <c r="F27" s="164"/>
      <c r="G27" s="165"/>
    </row>
    <row r="28" spans="2:7" x14ac:dyDescent="0.3">
      <c r="B28" s="163"/>
      <c r="C28" s="164"/>
      <c r="D28" s="164"/>
      <c r="E28" s="164"/>
      <c r="F28" s="164"/>
      <c r="G28" s="165"/>
    </row>
    <row r="29" spans="2:7" ht="15" thickBot="1" x14ac:dyDescent="0.35">
      <c r="B29" s="154"/>
      <c r="C29" s="155"/>
      <c r="D29" s="155"/>
      <c r="E29" s="155"/>
      <c r="F29" s="155"/>
      <c r="G29" s="156"/>
    </row>
    <row r="30" spans="2:7" ht="15" thickBot="1" x14ac:dyDescent="0.35">
      <c r="B30" s="15" t="s">
        <v>165</v>
      </c>
      <c r="C30" s="95" t="s">
        <v>11</v>
      </c>
      <c r="G30" s="6"/>
    </row>
    <row r="31" spans="2:7" ht="15" thickBot="1" x14ac:dyDescent="0.35">
      <c r="B31" s="5"/>
      <c r="G31" s="6"/>
    </row>
    <row r="32" spans="2:7" ht="15.75" customHeight="1" thickBot="1" x14ac:dyDescent="0.35">
      <c r="B32" s="166" t="s">
        <v>206</v>
      </c>
      <c r="C32" s="167"/>
      <c r="D32" s="167"/>
      <c r="E32" s="167"/>
      <c r="F32" s="167"/>
      <c r="G32" s="168"/>
    </row>
    <row r="33" spans="2:7" ht="15" customHeight="1" x14ac:dyDescent="0.3">
      <c r="B33" s="169" t="s">
        <v>207</v>
      </c>
      <c r="C33" s="170"/>
      <c r="D33" s="170"/>
      <c r="E33" s="170"/>
      <c r="F33" s="170"/>
      <c r="G33" s="171"/>
    </row>
    <row r="34" spans="2:7" x14ac:dyDescent="0.3">
      <c r="B34" s="172"/>
      <c r="C34" s="173"/>
      <c r="D34" s="173"/>
      <c r="E34" s="173"/>
      <c r="F34" s="173"/>
      <c r="G34" s="174"/>
    </row>
    <row r="35" spans="2:7" x14ac:dyDescent="0.3">
      <c r="B35" s="172"/>
      <c r="C35" s="173"/>
      <c r="D35" s="173"/>
      <c r="E35" s="173"/>
      <c r="F35" s="173"/>
      <c r="G35" s="174"/>
    </row>
    <row r="36" spans="2:7" x14ac:dyDescent="0.3">
      <c r="B36" s="172"/>
      <c r="C36" s="173"/>
      <c r="D36" s="173"/>
      <c r="E36" s="173"/>
      <c r="F36" s="173"/>
      <c r="G36" s="174"/>
    </row>
    <row r="37" spans="2:7" x14ac:dyDescent="0.3">
      <c r="B37" s="172"/>
      <c r="C37" s="173"/>
      <c r="D37" s="173"/>
      <c r="E37" s="173"/>
      <c r="F37" s="173"/>
      <c r="G37" s="174"/>
    </row>
    <row r="38" spans="2:7" x14ac:dyDescent="0.3">
      <c r="B38" s="172"/>
      <c r="C38" s="173"/>
      <c r="D38" s="173"/>
      <c r="E38" s="173"/>
      <c r="F38" s="173"/>
      <c r="G38" s="174"/>
    </row>
    <row r="39" spans="2:7" x14ac:dyDescent="0.3">
      <c r="B39" s="172"/>
      <c r="C39" s="173"/>
      <c r="D39" s="173"/>
      <c r="E39" s="173"/>
      <c r="F39" s="173"/>
      <c r="G39" s="174"/>
    </row>
    <row r="40" spans="2:7" ht="15" thickBot="1" x14ac:dyDescent="0.35">
      <c r="B40" s="175"/>
      <c r="C40" s="176"/>
      <c r="D40" s="176"/>
      <c r="E40" s="176"/>
      <c r="F40" s="176"/>
      <c r="G40" s="177"/>
    </row>
    <row r="41" spans="2:7" x14ac:dyDescent="0.3">
      <c r="B41" s="5"/>
      <c r="G41" s="6"/>
    </row>
    <row r="42" spans="2:7" x14ac:dyDescent="0.3">
      <c r="B42" s="5"/>
      <c r="G42" s="6"/>
    </row>
    <row r="43" spans="2:7" x14ac:dyDescent="0.3">
      <c r="B43" s="5"/>
      <c r="G43" s="6"/>
    </row>
    <row r="44" spans="2:7" ht="15" thickBot="1" x14ac:dyDescent="0.35">
      <c r="B44" s="5"/>
      <c r="G44" s="6"/>
    </row>
    <row r="45" spans="2:7" ht="15" thickBot="1" x14ac:dyDescent="0.35">
      <c r="B45" s="148" t="s">
        <v>208</v>
      </c>
      <c r="C45" s="149"/>
      <c r="D45" s="149"/>
      <c r="E45" s="149"/>
      <c r="F45" s="149"/>
      <c r="G45" s="150"/>
    </row>
  </sheetData>
  <sheetProtection algorithmName="SHA-512" hashValue="kPOpbBwix5k1/x+ghU95Y4W8zG5zihZFJ1/m6ueh649rw50lnMTF8flsNGyV3qr0mbpFQK24GP7xgkW1RFTQGA==" saltValue="mcJyo8QcVexL+6NKy5nkMg==" spinCount="100000" sheet="1" objects="1" scenarios="1"/>
  <mergeCells count="8">
    <mergeCell ref="B45:G45"/>
    <mergeCell ref="C5:G5"/>
    <mergeCell ref="C6:G6"/>
    <mergeCell ref="B2:G2"/>
    <mergeCell ref="B3:G3"/>
    <mergeCell ref="B26:G29"/>
    <mergeCell ref="B32:G32"/>
    <mergeCell ref="B33:G40"/>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disablePrompts="1" xWindow="891" yWindow="745"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scale="70" orientation="portrait" r:id="rId1"/>
  <drawing r:id="rId2"/>
  <extLst>
    <ext xmlns:x14="http://schemas.microsoft.com/office/spreadsheetml/2009/9/main" uri="{CCE6A557-97BC-4b89-ADB6-D9C93CAAB3DF}">
      <x14:dataValidations xmlns:xm="http://schemas.microsoft.com/office/excel/2006/main" disablePrompts="1" xWindow="891" yWindow="745"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Entidades!$A$2:$A$425</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lpstr>'Resumen General'!Área_de_impresión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JENNY PATRICIA VELEZ MEJIA</cp:lastModifiedBy>
  <cp:lastPrinted>2024-08-14T15:16:37Z</cp:lastPrinted>
  <dcterms:created xsi:type="dcterms:W3CDTF">2020-06-25T21:16:25Z</dcterms:created>
  <dcterms:modified xsi:type="dcterms:W3CDTF">2024-08-14T15:16:55Z</dcterms:modified>
</cp:coreProperties>
</file>